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mc:AlternateContent xmlns:mc="http://schemas.openxmlformats.org/markup-compatibility/2006">
    <mc:Choice Requires="x15">
      <x15ac:absPath xmlns:x15ac="http://schemas.microsoft.com/office/spreadsheetml/2010/11/ac" url="C:\Users\mpkri\Desktop\"/>
    </mc:Choice>
  </mc:AlternateContent>
  <workbookProtection workbookAlgorithmName="SHA-512" workbookHashValue="4zYfUgyFlhEIxeMsAAmc/MnOTJFVSvX/qK59cZdFKlISZjzj+8bMAokDr4iNk4Am2Ic4fjIT3bIClbjhZRd04w==" workbookSaltValue="7ypIH9/jV/mm6FZwrKcWdQ==" workbookSpinCount="100000" lockStructure="1"/>
  <bookViews>
    <workbookView xWindow="0" yWindow="0" windowWidth="21600" windowHeight="9660" activeTab="1"/>
  </bookViews>
  <sheets>
    <sheet name="Assumptions" sheetId="2" r:id="rId1"/>
    <sheet name="Financial Statements" sheetId="3" r:id="rId2"/>
  </sheets>
  <definedNames>
    <definedName name="inflation">Assumptions!$F$101</definedName>
    <definedName name="merchant">Assumptions!$F$75</definedName>
    <definedName name="_xlnm.Print_Area" localSheetId="0">Assumptions!$A$1:$M$108</definedName>
    <definedName name="_xlnm.Print_Titles" localSheetId="1">'Financial Statements'!$1:$9</definedName>
    <definedName name="royalty">Assumptions!$F$74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3" l="1"/>
  <c r="C19" i="3"/>
  <c r="F19" i="3"/>
  <c r="D19" i="3"/>
  <c r="B19" i="3"/>
  <c r="B82" i="3" l="1"/>
  <c r="C82" i="3" s="1"/>
  <c r="D82" i="3" s="1"/>
  <c r="E82" i="3" s="1"/>
  <c r="F82" i="3" s="1"/>
  <c r="F89" i="3"/>
  <c r="E89" i="3"/>
  <c r="D89" i="3"/>
  <c r="C89" i="3"/>
  <c r="F84" i="3"/>
  <c r="E84" i="3"/>
  <c r="E85" i="3" s="1"/>
  <c r="D84" i="3"/>
  <c r="D85" i="3" s="1"/>
  <c r="C84" i="3"/>
  <c r="C85" i="3" s="1"/>
  <c r="F85" i="3"/>
  <c r="B84" i="3"/>
  <c r="B85" i="3" l="1"/>
  <c r="B56" i="3" l="1"/>
  <c r="C56" i="3" s="1"/>
  <c r="B59" i="3"/>
  <c r="C59" i="3" s="1"/>
  <c r="D59" i="3" s="1"/>
  <c r="E59" i="3" s="1"/>
  <c r="F59" i="3" s="1"/>
  <c r="B58" i="3"/>
  <c r="C58" i="3" s="1"/>
  <c r="D58" i="3" s="1"/>
  <c r="E58" i="3" s="1"/>
  <c r="F58" i="3" s="1"/>
  <c r="B57" i="3"/>
  <c r="B63" i="3"/>
  <c r="C63" i="3" s="1"/>
  <c r="D63" i="3" s="1"/>
  <c r="E63" i="3" s="1"/>
  <c r="F63" i="3" s="1"/>
  <c r="B62" i="3"/>
  <c r="C62" i="3" s="1"/>
  <c r="D62" i="3" s="1"/>
  <c r="E62" i="3" s="1"/>
  <c r="F62" i="3" s="1"/>
  <c r="B61" i="3"/>
  <c r="C61" i="3" s="1"/>
  <c r="D61" i="3" s="1"/>
  <c r="E61" i="3" s="1"/>
  <c r="F61" i="3" s="1"/>
  <c r="B60" i="3"/>
  <c r="C60" i="3" s="1"/>
  <c r="D60" i="3" s="1"/>
  <c r="E60" i="3" s="1"/>
  <c r="F60" i="3" s="1"/>
  <c r="A63" i="3"/>
  <c r="A62" i="3"/>
  <c r="A61" i="3"/>
  <c r="A60" i="3"/>
  <c r="B64" i="3" l="1"/>
  <c r="C57" i="3"/>
  <c r="D57" i="3" s="1"/>
  <c r="E57" i="3" s="1"/>
  <c r="F57" i="3" s="1"/>
  <c r="D56" i="3"/>
  <c r="B20" i="3"/>
  <c r="B21" i="3"/>
  <c r="C21" i="3" s="1"/>
  <c r="D21" i="3" s="1"/>
  <c r="E21" i="3" s="1"/>
  <c r="F21" i="3" s="1"/>
  <c r="B51" i="3"/>
  <c r="C51" i="3" s="1"/>
  <c r="D51" i="3" s="1"/>
  <c r="E51" i="3" s="1"/>
  <c r="F51" i="3" s="1"/>
  <c r="B50" i="3"/>
  <c r="C50" i="3" s="1"/>
  <c r="D50" i="3" s="1"/>
  <c r="E50" i="3" s="1"/>
  <c r="F50" i="3" s="1"/>
  <c r="B49" i="3"/>
  <c r="C49" i="3" s="1"/>
  <c r="D49" i="3" s="1"/>
  <c r="E49" i="3" s="1"/>
  <c r="F49" i="3" s="1"/>
  <c r="B48" i="3"/>
  <c r="C48" i="3" s="1"/>
  <c r="D48" i="3" s="1"/>
  <c r="E48" i="3" s="1"/>
  <c r="F48" i="3" s="1"/>
  <c r="B47" i="3"/>
  <c r="C47" i="3" s="1"/>
  <c r="D47" i="3" s="1"/>
  <c r="E47" i="3" s="1"/>
  <c r="F47" i="3" s="1"/>
  <c r="B46" i="3"/>
  <c r="C46" i="3" s="1"/>
  <c r="D46" i="3" s="1"/>
  <c r="E46" i="3" s="1"/>
  <c r="F46" i="3" s="1"/>
  <c r="B32" i="3"/>
  <c r="C32" i="3" s="1"/>
  <c r="D32" i="3" s="1"/>
  <c r="E32" i="3" s="1"/>
  <c r="F32" i="3" s="1"/>
  <c r="B31" i="3"/>
  <c r="C31" i="3" s="1"/>
  <c r="D31" i="3" s="1"/>
  <c r="E31" i="3" s="1"/>
  <c r="F31" i="3" s="1"/>
  <c r="B30" i="3"/>
  <c r="C30" i="3" s="1"/>
  <c r="D30" i="3" s="1"/>
  <c r="E30" i="3" s="1"/>
  <c r="F30" i="3" s="1"/>
  <c r="B29" i="3"/>
  <c r="C29" i="3" s="1"/>
  <c r="D29" i="3" s="1"/>
  <c r="B27" i="3"/>
  <c r="C27" i="3" s="1"/>
  <c r="D27" i="3" s="1"/>
  <c r="E27" i="3" s="1"/>
  <c r="F27" i="3" s="1"/>
  <c r="M34" i="2"/>
  <c r="L34" i="2"/>
  <c r="K34" i="2"/>
  <c r="J34" i="2"/>
  <c r="I34" i="2"/>
  <c r="H34" i="2"/>
  <c r="G34" i="2"/>
  <c r="B12" i="3"/>
  <c r="C12" i="3" s="1"/>
  <c r="D12" i="3" s="1"/>
  <c r="E12" i="3" s="1"/>
  <c r="F12" i="3" s="1"/>
  <c r="B11" i="3"/>
  <c r="C11" i="3" s="1"/>
  <c r="D11" i="3" s="1"/>
  <c r="E11" i="3" s="1"/>
  <c r="F11" i="3" s="1"/>
  <c r="F13" i="3" s="1"/>
  <c r="C64" i="3" l="1"/>
  <c r="D64" i="3"/>
  <c r="E56" i="3"/>
  <c r="C20" i="3"/>
  <c r="D20" i="3" s="1"/>
  <c r="E20" i="3" s="1"/>
  <c r="F20" i="3" s="1"/>
  <c r="B25" i="3"/>
  <c r="E29" i="3"/>
  <c r="F14" i="3"/>
  <c r="F15" i="3" s="1"/>
  <c r="C13" i="3"/>
  <c r="D13" i="3"/>
  <c r="E13" i="3"/>
  <c r="B13" i="3"/>
  <c r="F56" i="3" l="1"/>
  <c r="F64" i="3" s="1"/>
  <c r="E64" i="3"/>
  <c r="F42" i="3"/>
  <c r="B14" i="3"/>
  <c r="B15" i="3" s="1"/>
  <c r="B52" i="3" s="1"/>
  <c r="B53" i="3" s="1"/>
  <c r="B54" i="3" s="1"/>
  <c r="B22" i="3"/>
  <c r="E14" i="3"/>
  <c r="E15" i="3" s="1"/>
  <c r="E52" i="3" s="1"/>
  <c r="E53" i="3" s="1"/>
  <c r="E54" i="3" s="1"/>
  <c r="E22" i="3"/>
  <c r="D14" i="3"/>
  <c r="D15" i="3" s="1"/>
  <c r="D36" i="3" s="1"/>
  <c r="D22" i="3"/>
  <c r="C14" i="3"/>
  <c r="C15" i="3" s="1"/>
  <c r="C42" i="3" s="1"/>
  <c r="C22" i="3"/>
  <c r="F22" i="3"/>
  <c r="F23" i="3" s="1"/>
  <c r="C25" i="3"/>
  <c r="B41" i="3"/>
  <c r="F52" i="3"/>
  <c r="F53" i="3" s="1"/>
  <c r="F54" i="3" s="1"/>
  <c r="F69" i="3"/>
  <c r="F68" i="3"/>
  <c r="F26" i="3"/>
  <c r="F37" i="3"/>
  <c r="F36" i="3"/>
  <c r="F29" i="3"/>
  <c r="D68" i="3" l="1"/>
  <c r="C26" i="3"/>
  <c r="C28" i="3" s="1"/>
  <c r="C33" i="3" s="1"/>
  <c r="C34" i="3" s="1"/>
  <c r="C23" i="3"/>
  <c r="E23" i="3"/>
  <c r="D42" i="3"/>
  <c r="B42" i="3"/>
  <c r="B43" i="3" s="1"/>
  <c r="B44" i="3" s="1"/>
  <c r="E42" i="3"/>
  <c r="B36" i="3"/>
  <c r="D37" i="3"/>
  <c r="D38" i="3" s="1"/>
  <c r="D39" i="3" s="1"/>
  <c r="D69" i="3"/>
  <c r="B37" i="3"/>
  <c r="D26" i="3"/>
  <c r="D52" i="3"/>
  <c r="D53" i="3" s="1"/>
  <c r="D54" i="3" s="1"/>
  <c r="B68" i="3"/>
  <c r="B26" i="3"/>
  <c r="B28" i="3" s="1"/>
  <c r="B33" i="3" s="1"/>
  <c r="B34" i="3" s="1"/>
  <c r="C36" i="3"/>
  <c r="C69" i="3"/>
  <c r="B69" i="3"/>
  <c r="D23" i="3"/>
  <c r="B23" i="3"/>
  <c r="E26" i="3"/>
  <c r="E37" i="3"/>
  <c r="E69" i="3"/>
  <c r="C68" i="3"/>
  <c r="C37" i="3"/>
  <c r="E36" i="3"/>
  <c r="E38" i="3" s="1"/>
  <c r="E39" i="3" s="1"/>
  <c r="E68" i="3"/>
  <c r="E70" i="3" s="1"/>
  <c r="C52" i="3"/>
  <c r="C53" i="3" s="1"/>
  <c r="C54" i="3" s="1"/>
  <c r="D25" i="3"/>
  <c r="C41" i="3"/>
  <c r="C43" i="3" s="1"/>
  <c r="C44" i="3" s="1"/>
  <c r="F70" i="3"/>
  <c r="F38" i="3"/>
  <c r="F39" i="3" s="1"/>
  <c r="B38" i="3" l="1"/>
  <c r="B39" i="3" s="1"/>
  <c r="D70" i="3"/>
  <c r="D71" i="3" s="1"/>
  <c r="B70" i="3"/>
  <c r="B71" i="3" s="1"/>
  <c r="E71" i="3"/>
  <c r="F71" i="3"/>
  <c r="C38" i="3"/>
  <c r="C39" i="3" s="1"/>
  <c r="C70" i="3"/>
  <c r="D28" i="3"/>
  <c r="D33" i="3" s="1"/>
  <c r="D34" i="3" s="1"/>
  <c r="E25" i="3"/>
  <c r="D41" i="3"/>
  <c r="D43" i="3" s="1"/>
  <c r="D44" i="3" s="1"/>
  <c r="B73" i="3" l="1"/>
  <c r="B75" i="3" s="1"/>
  <c r="B76" i="3" s="1"/>
  <c r="C71" i="3"/>
  <c r="C73" i="3"/>
  <c r="C75" i="3" s="1"/>
  <c r="D73" i="3"/>
  <c r="D75" i="3" s="1"/>
  <c r="F25" i="3"/>
  <c r="E41" i="3"/>
  <c r="E43" i="3" s="1"/>
  <c r="E28" i="3"/>
  <c r="E33" i="3" s="1"/>
  <c r="E34" i="3" s="1"/>
  <c r="B80" i="3" l="1"/>
  <c r="B87" i="3" s="1"/>
  <c r="B89" i="3" s="1"/>
  <c r="C76" i="3"/>
  <c r="C80" i="3"/>
  <c r="D76" i="3"/>
  <c r="D80" i="3"/>
  <c r="E44" i="3"/>
  <c r="E73" i="3"/>
  <c r="E75" i="3" s="1"/>
  <c r="F41" i="3"/>
  <c r="F43" i="3" s="1"/>
  <c r="F28" i="3"/>
  <c r="F33" i="3" s="1"/>
  <c r="F34" i="3" s="1"/>
  <c r="E76" i="3" l="1"/>
  <c r="E80" i="3"/>
  <c r="F44" i="3"/>
  <c r="F73" i="3"/>
  <c r="F75" i="3" s="1"/>
  <c r="F76" i="3" l="1"/>
  <c r="F80" i="3"/>
</calcChain>
</file>

<file path=xl/sharedStrings.xml><?xml version="1.0" encoding="utf-8"?>
<sst xmlns="http://schemas.openxmlformats.org/spreadsheetml/2006/main" count="241" uniqueCount="176">
  <si>
    <t>Assumptions for your Monkey Bizness</t>
  </si>
  <si>
    <t>Revenue</t>
  </si>
  <si>
    <t>OPEN PLAY</t>
  </si>
  <si>
    <t>Number of Open Play Participants in Year 1</t>
  </si>
  <si>
    <t>Average 5 Year Growth Rate for Open Play</t>
  </si>
  <si>
    <t>($)</t>
  </si>
  <si>
    <t>(%)</t>
  </si>
  <si>
    <t>BIRTHDAY PARTIES</t>
  </si>
  <si>
    <t>Number of Birthday Parties in Year 1</t>
  </si>
  <si>
    <t>Average Birthday Party Ticket Price</t>
  </si>
  <si>
    <t>Average Price of Admission for Open Play</t>
  </si>
  <si>
    <t>Average 5 Year Growth Rate for Birthday Parties</t>
  </si>
  <si>
    <t>CAFÉ</t>
  </si>
  <si>
    <t>OTHER</t>
  </si>
  <si>
    <t>Modeled Financial Statements</t>
  </si>
  <si>
    <t>Operating Statement</t>
  </si>
  <si>
    <t>Y1</t>
  </si>
  <si>
    <t>Y2</t>
  </si>
  <si>
    <t>Y3</t>
  </si>
  <si>
    <t>Y4</t>
  </si>
  <si>
    <t>Y5</t>
  </si>
  <si>
    <t>Open Play</t>
  </si>
  <si>
    <t>Birthday Parties</t>
  </si>
  <si>
    <t>Café</t>
  </si>
  <si>
    <t>Other</t>
  </si>
  <si>
    <t>play revenue</t>
  </si>
  <si>
    <t>your café?</t>
  </si>
  <si>
    <t>For every $1 in open play, how much do you expect to receive in</t>
  </si>
  <si>
    <t>Percentage of revenue that will be considered</t>
  </si>
  <si>
    <t>other revenue?</t>
  </si>
  <si>
    <t>This revenue could be derived from multiple items such as group</t>
  </si>
  <si>
    <t>events, room rentals, Parent's Night Out, MBU, etc.</t>
  </si>
  <si>
    <t>COGS - Party Supplies</t>
  </si>
  <si>
    <t>COGS - Bathroom Supplies</t>
  </si>
  <si>
    <t>Wages</t>
  </si>
  <si>
    <t>Wages - commissions &amp; bonus</t>
  </si>
  <si>
    <t>Recruiting Expense</t>
  </si>
  <si>
    <t>Payroll Tax Expense</t>
  </si>
  <si>
    <t>Payroll Expense</t>
  </si>
  <si>
    <t>Employee Snacks</t>
  </si>
  <si>
    <t>Employee Parties &amp; Events</t>
  </si>
  <si>
    <t>Employee Training</t>
  </si>
  <si>
    <t>Marketing Fund</t>
  </si>
  <si>
    <t>Insurance - Worker's Comp</t>
  </si>
  <si>
    <t>Rent</t>
  </si>
  <si>
    <t>Telephone Expense</t>
  </si>
  <si>
    <t>Utilities</t>
  </si>
  <si>
    <t>Television/Internet</t>
  </si>
  <si>
    <t>Trash</t>
  </si>
  <si>
    <t>Cleaning Supplies</t>
  </si>
  <si>
    <t>Repair &amp; Maintenance</t>
  </si>
  <si>
    <t>Legal &amp; Professional Fees</t>
  </si>
  <si>
    <t>Supplies</t>
  </si>
  <si>
    <t>Software Expense</t>
  </si>
  <si>
    <t>Merchant Fees</t>
  </si>
  <si>
    <t>Royalty Fees</t>
  </si>
  <si>
    <t>Employee Expense</t>
  </si>
  <si>
    <t>Total Employee Expense</t>
  </si>
  <si>
    <t>Expenses</t>
  </si>
  <si>
    <t>PAYROLL/EMPLOYEE EXPENSE</t>
  </si>
  <si>
    <t>Mon</t>
  </si>
  <si>
    <t>Tue</t>
  </si>
  <si>
    <t>Wen</t>
  </si>
  <si>
    <t>Thur</t>
  </si>
  <si>
    <t>Fri</t>
  </si>
  <si>
    <t>Sat</t>
  </si>
  <si>
    <t>Sun</t>
  </si>
  <si>
    <t>Hours Opened</t>
  </si>
  <si>
    <t>Open</t>
  </si>
  <si>
    <t>Close</t>
  </si>
  <si>
    <t>Total Hours Open</t>
  </si>
  <si>
    <t>Shift Managers Req</t>
  </si>
  <si>
    <t>Party Hosts Req</t>
  </si>
  <si>
    <t>Put in the total amount of shifts required by level.  Put in .5 for half shifts</t>
  </si>
  <si>
    <t>Average Hourly Shift Supervisor Pay</t>
  </si>
  <si>
    <t>Average Hourly Party Host Pay</t>
  </si>
  <si>
    <t>Average Salary Growth Rate</t>
  </si>
  <si>
    <t>Includes both price increases and increase in open play participants</t>
  </si>
  <si>
    <t>Includes both price increases and increase in birthday parties</t>
  </si>
  <si>
    <t>Percentage of Revenue Paid as Bonuses</t>
  </si>
  <si>
    <t>If you will pay bonuses, what percentage of revenue will you pay</t>
  </si>
  <si>
    <t>Average payroll taxes as a % of payroll</t>
  </si>
  <si>
    <t>FICA is average 7.65%.  Check your state for additional taxes</t>
  </si>
  <si>
    <t>How much per month will you spend on job ads?</t>
  </si>
  <si>
    <t>Look at job boards you plan to use</t>
  </si>
  <si>
    <t>How much will it cost to run each payroll?</t>
  </si>
  <si>
    <t>Global Assumptions</t>
  </si>
  <si>
    <t>Inflation</t>
  </si>
  <si>
    <t>How much will you spend monthly on snacks</t>
  </si>
  <si>
    <t>Some of our owners purchase snacks for their employees</t>
  </si>
  <si>
    <t>Will you budget any money for outside trainings for your or employees</t>
  </si>
  <si>
    <t>How much will you spend a year on employee events</t>
  </si>
  <si>
    <t>How much will you spend a year on outside training</t>
  </si>
  <si>
    <t>Marketing Expense</t>
  </si>
  <si>
    <t>Advertising</t>
  </si>
  <si>
    <t>MARKETING EXPENSE</t>
  </si>
  <si>
    <t>What percentage of revenue will you spend on marketing?</t>
  </si>
  <si>
    <t>What is the current required contribution to the Monkey</t>
  </si>
  <si>
    <t>Bizness marketing fund?</t>
  </si>
  <si>
    <t>You can find this in our FDD</t>
  </si>
  <si>
    <t>Monkey Bizness requires a minimum expense of the greater of $800 or</t>
  </si>
  <si>
    <t>1.5% of monthly gross revenue</t>
  </si>
  <si>
    <t>FACILITIES AND RENT</t>
  </si>
  <si>
    <t>Total square feet of your facility</t>
  </si>
  <si>
    <t>NNN per square foot</t>
  </si>
  <si>
    <t>Rent expense per square foot</t>
  </si>
  <si>
    <t xml:space="preserve">Annual rent escalation </t>
  </si>
  <si>
    <t>Insurance</t>
  </si>
  <si>
    <t>Total Insurance</t>
  </si>
  <si>
    <t>Rent and Facilities</t>
  </si>
  <si>
    <t>Total Rent and Facilities</t>
  </si>
  <si>
    <t>Monthly expense for the following:</t>
  </si>
  <si>
    <t xml:space="preserve">Percentage of revenue expected to be spent on repairs </t>
  </si>
  <si>
    <t>and maintenance</t>
  </si>
  <si>
    <t>Other Fees</t>
  </si>
  <si>
    <t>Total Other Fees</t>
  </si>
  <si>
    <t>OTHER FEES</t>
  </si>
  <si>
    <t>Current Monkey Bizness royalty rate as a % of revenue</t>
  </si>
  <si>
    <t>Expected merchant fees as a percentage of revenue</t>
  </si>
  <si>
    <t>Insurance - Liability/Liability</t>
  </si>
  <si>
    <t>INSURANCE</t>
  </si>
  <si>
    <t>Expected liability insurance as a % of revenue</t>
  </si>
  <si>
    <t>According to fitsmallbusiness.com, the average is just under 2%</t>
  </si>
  <si>
    <t>Expected worker's comp insurance as a % of wages</t>
  </si>
  <si>
    <t>COGS - Food</t>
  </si>
  <si>
    <t>Total Costs of Goods Sold</t>
  </si>
  <si>
    <t>Costs of Goods Sold</t>
  </si>
  <si>
    <t>COSTS OF GOODS SOLD</t>
  </si>
  <si>
    <t>What is the average markup for your café items?</t>
  </si>
  <si>
    <t xml:space="preserve">According to the Wall Street Journal, many independently owned </t>
  </si>
  <si>
    <t xml:space="preserve">restaurants, from the fanciest boite in Boston to a barbecue joint in Dallas, </t>
  </si>
  <si>
    <t>aim for an overall food markup of 300%</t>
  </si>
  <si>
    <t>Percentage of birthday party revenue from food</t>
  </si>
  <si>
    <t>Average monthly expense on bathroom supplies</t>
  </si>
  <si>
    <t>Average monthly expense on party supplies</t>
  </si>
  <si>
    <t>Includes toilet paper, soap, and paper towels</t>
  </si>
  <si>
    <t>Total Operating Expenses</t>
  </si>
  <si>
    <t>Net Operating Income (Loss)</t>
  </si>
  <si>
    <t>Operating Expense</t>
  </si>
  <si>
    <t>Miscellaneous Expenses</t>
  </si>
  <si>
    <t>Office Expense</t>
  </si>
  <si>
    <t>Total Miscellaneous Expenses</t>
  </si>
  <si>
    <t>Total Revenue</t>
  </si>
  <si>
    <t>Capital Expenses</t>
  </si>
  <si>
    <t>Debt Service</t>
  </si>
  <si>
    <t>Interest</t>
  </si>
  <si>
    <t>Principal</t>
  </si>
  <si>
    <t>Net Cash Flow</t>
  </si>
  <si>
    <t>Cash on Cash ROI (%)</t>
  </si>
  <si>
    <t>Abbreviated Cash Flow and Return on Investment</t>
  </si>
  <si>
    <t>OTHER EXPENSES</t>
  </si>
  <si>
    <t>Taxes prep fees, bookkeeping, legal, etc.</t>
  </si>
  <si>
    <t>Average monthly expense on office expense</t>
  </si>
  <si>
    <t>Office supplies, etc.</t>
  </si>
  <si>
    <t>Average monthly expense on supplies</t>
  </si>
  <si>
    <t>Average monthly expense on software</t>
  </si>
  <si>
    <t>Average monthly expense on legal  &amp; professional fees</t>
  </si>
  <si>
    <t>POS software, accounting software, etc.</t>
  </si>
  <si>
    <t>Input other expense</t>
  </si>
  <si>
    <t xml:space="preserve">  </t>
  </si>
  <si>
    <t>Monkey Bizness Development Costs</t>
  </si>
  <si>
    <t>How much is it going to cost you to open your Monkey Bizness</t>
  </si>
  <si>
    <t>Loan Interest Rate</t>
  </si>
  <si>
    <t>What % of your development costs will you get a loan for?</t>
  </si>
  <si>
    <t>Over how many years will you need to payback your loan?</t>
  </si>
  <si>
    <t>Assumed amount of annual capital expenditures</t>
  </si>
  <si>
    <t>How much will you spend on new equipment every year?</t>
  </si>
  <si>
    <t>This would include Food &amp; Beverage Income for Birthday Parties</t>
  </si>
  <si>
    <t>Dollars/Cents of revenue per dollar of open</t>
  </si>
  <si>
    <t>Our franchises generally use QuickBooks or ADP</t>
  </si>
  <si>
    <t>Employee events such as Christmas party or get together</t>
  </si>
  <si>
    <t>Includes paper plates, cups, napkins, utensils, balloons, etc.</t>
  </si>
  <si>
    <t>Could include items like meals and entertainment, taxes and licenses,</t>
  </si>
  <si>
    <t>travel, etc..  Put in the amount you believe you will spend monthly.</t>
  </si>
  <si>
    <r>
      <rPr>
        <b/>
        <sz val="16"/>
        <color rgb="FFFF0000"/>
        <rFont val="Calibri"/>
        <family val="2"/>
        <scheme val="minor"/>
      </rPr>
      <t>NOTICE AND DISCLAIMER:</t>
    </r>
    <r>
      <rPr>
        <b/>
        <sz val="11"/>
        <color rgb="FFFF0000"/>
        <rFont val="Calibri"/>
        <family val="2"/>
        <scheme val="minor"/>
      </rPr>
      <t xml:space="preserve">
THE FOLLOWING MODEL WAS DEVELOPED BY MONKEY BIZNESS FOR YOUR PERSONAL USE.  NEITHER MONKEY BIZNESS NOR ANY OF ITS AFFILIATES GIVE REPRESENTATIONS BASED ON THE ASSUMPTIONS YOU USE IN THIS MODEL.  MONKEY BIZNESS HAS NOT PROVIDED YOU WITH ANY ASSUMPTIONS IN THE MODEL AND ALL DATA INPUT IS BASED ON YOUR OWN RESEARCH AND KNOWLEDGE.  FURTHER, YOU SHOULD CERTIFY THE ACCURACY OF THE MODEL BY REVIEWING ALL CALCULATIONS.  </t>
    </r>
  </si>
  <si>
    <r>
      <rPr>
        <b/>
        <sz val="14"/>
        <color rgb="FFFF0000"/>
        <rFont val="Calibri"/>
        <family val="2"/>
        <scheme val="minor"/>
      </rPr>
      <t>NOTICE AND DISCLAIMER:</t>
    </r>
    <r>
      <rPr>
        <b/>
        <sz val="11"/>
        <color rgb="FFFF0000"/>
        <rFont val="Calibri"/>
        <family val="2"/>
        <scheme val="minor"/>
      </rPr>
      <t xml:space="preserve">
THE FOLLOWING MODEL WAS DEVELOPED BY MONKEY BIZNESS FOR YOUR PERSONAL USE.  NEITHER MONKEY BIZNESS NOR ANY OF ITS AFFILIATES GIVE REPRESENTATIONS BASED ON THE ASSUMPTIONS YOU USE IN THIS MODEL.  MONKEY BIZNESS HAS NOT PROVIDED YOU WITH ANY ASSUMPTIONS IN THE MODEL AND ALL DATA INPUT IS BASED ON YOUR OWN RESEARCH AND KNOWLEDGE.  FURTHER, YOU SHOULD CERTIFY THE ACCURACY OF THE MODEL BY REVIEWING ALL CALCULATIONS.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</si>
</sst>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409]h:mm\ AM/PM;@"/>
  </numFmts>
  <fonts count="15"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8"/>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u val="singleAccounting"/>
      <sz val="11"/>
      <color theme="1"/>
      <name val="Calibri"/>
      <family val="2"/>
      <scheme val="minor"/>
    </font>
    <font>
      <sz val="8"/>
      <color theme="1"/>
      <name val="Calibri"/>
      <family val="2"/>
      <scheme val="minor"/>
    </font>
    <font>
      <u val="doubleAccounting"/>
      <sz val="11"/>
      <color theme="1"/>
      <name val="Calibri"/>
      <family val="2"/>
      <scheme val="minor"/>
    </font>
    <font>
      <b/>
      <sz val="14"/>
      <color theme="0"/>
      <name val="Calibri"/>
      <family val="2"/>
      <scheme val="minor"/>
    </font>
    <font>
      <b/>
      <sz val="11"/>
      <color rgb="FFFF0000"/>
      <name val="Calibri"/>
      <family val="2"/>
      <scheme val="minor"/>
    </font>
    <font>
      <b/>
      <sz val="14"/>
      <color rgb="FFFF0000"/>
      <name val="Calibri"/>
      <family val="2"/>
      <scheme val="minor"/>
    </font>
    <font>
      <b/>
      <sz val="16"/>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4"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4" fillId="0" borderId="0" xfId="0" applyFont="1"/>
    <xf numFmtId="0" fontId="0" fillId="0" borderId="1" xfId="0" applyBorder="1"/>
    <xf numFmtId="0" fontId="5" fillId="0" borderId="0" xfId="0" applyFont="1"/>
    <xf numFmtId="0" fontId="7" fillId="0" borderId="1" xfId="0" applyFont="1" applyBorder="1"/>
    <xf numFmtId="0" fontId="8" fillId="0" borderId="0" xfId="0" applyFont="1" applyAlignment="1">
      <alignment horizontal="center"/>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66" fontId="0" fillId="0" borderId="0" xfId="0" applyNumberFormat="1"/>
    <xf numFmtId="0" fontId="0" fillId="0" borderId="0" xfId="0" applyFont="1"/>
    <xf numFmtId="0" fontId="0" fillId="0" borderId="0" xfId="0" applyFont="1" applyAlignment="1">
      <alignment horizontal="left" indent="2"/>
    </xf>
    <xf numFmtId="0" fontId="0" fillId="0" borderId="0" xfId="0" applyBorder="1"/>
    <xf numFmtId="164" fontId="0" fillId="0" borderId="0" xfId="1" applyNumberFormat="1" applyFont="1"/>
    <xf numFmtId="164" fontId="8" fillId="0" borderId="0" xfId="1" applyNumberFormat="1" applyFont="1" applyAlignment="1">
      <alignment horizontal="center"/>
    </xf>
    <xf numFmtId="0" fontId="0" fillId="0" borderId="0" xfId="0" applyAlignment="1">
      <alignment horizontal="left"/>
    </xf>
    <xf numFmtId="0" fontId="0" fillId="0" borderId="0" xfId="0" applyAlignment="1">
      <alignment horizontal="left" indent="4"/>
    </xf>
    <xf numFmtId="165" fontId="9" fillId="0" borderId="0" xfId="3" applyNumberFormat="1" applyFont="1" applyAlignment="1">
      <alignment horizontal="center" vertical="top"/>
    </xf>
    <xf numFmtId="0" fontId="6" fillId="3" borderId="0" xfId="0" applyFont="1" applyFill="1"/>
    <xf numFmtId="0" fontId="0" fillId="3" borderId="0" xfId="0" applyFill="1"/>
    <xf numFmtId="0" fontId="6" fillId="4" borderId="0" xfId="0" applyFont="1" applyFill="1"/>
    <xf numFmtId="0" fontId="0" fillId="4" borderId="0" xfId="0" applyFill="1"/>
    <xf numFmtId="0" fontId="0" fillId="4" borderId="0" xfId="0" applyFill="1" applyBorder="1"/>
    <xf numFmtId="164" fontId="0" fillId="0" borderId="0" xfId="0" applyNumberFormat="1"/>
    <xf numFmtId="165" fontId="0" fillId="3" borderId="0" xfId="3" applyNumberFormat="1" applyFont="1" applyFill="1" applyBorder="1"/>
    <xf numFmtId="0" fontId="0" fillId="3" borderId="0" xfId="0" applyFill="1" applyBorder="1"/>
    <xf numFmtId="0" fontId="0" fillId="3" borderId="0" xfId="0" applyFont="1" applyFill="1"/>
    <xf numFmtId="166" fontId="10" fillId="0" borderId="0" xfId="0" applyNumberFormat="1" applyFont="1"/>
    <xf numFmtId="0" fontId="0" fillId="6" borderId="0" xfId="0" applyFill="1"/>
    <xf numFmtId="0" fontId="8" fillId="6" borderId="0" xfId="0" applyFont="1" applyFill="1" applyAlignment="1">
      <alignment horizontal="center"/>
    </xf>
    <xf numFmtId="166" fontId="0" fillId="6" borderId="0" xfId="0" applyNumberFormat="1" applyFill="1"/>
    <xf numFmtId="164" fontId="0" fillId="6" borderId="0" xfId="1" applyNumberFormat="1" applyFont="1" applyFill="1"/>
    <xf numFmtId="164" fontId="8" fillId="6" borderId="0" xfId="1" applyNumberFormat="1" applyFont="1" applyFill="1" applyAlignment="1">
      <alignment horizontal="center"/>
    </xf>
    <xf numFmtId="165" fontId="9" fillId="6" borderId="0" xfId="3" applyNumberFormat="1" applyFont="1" applyFill="1" applyAlignment="1">
      <alignment horizontal="center" vertical="top"/>
    </xf>
    <xf numFmtId="164" fontId="0" fillId="6" borderId="0" xfId="0" applyNumberFormat="1" applyFill="1"/>
    <xf numFmtId="166" fontId="10" fillId="6" borderId="0" xfId="0" applyNumberFormat="1" applyFont="1" applyFill="1"/>
    <xf numFmtId="0" fontId="11" fillId="7" borderId="1" xfId="0" applyFont="1" applyFill="1" applyBorder="1"/>
    <xf numFmtId="0" fontId="3" fillId="7" borderId="1" xfId="0" applyFont="1" applyFill="1" applyBorder="1"/>
    <xf numFmtId="0" fontId="0" fillId="5" borderId="0" xfId="0" applyFill="1" applyAlignment="1">
      <alignment horizontal="left"/>
    </xf>
    <xf numFmtId="165" fontId="0" fillId="6" borderId="0" xfId="3" applyNumberFormat="1" applyFont="1" applyFill="1"/>
    <xf numFmtId="165" fontId="0" fillId="0" borderId="0" xfId="3" applyNumberFormat="1" applyFont="1"/>
    <xf numFmtId="164" fontId="0" fillId="2" borderId="1" xfId="1" applyNumberFormat="1" applyFont="1" applyFill="1" applyBorder="1" applyProtection="1">
      <protection locked="0"/>
    </xf>
    <xf numFmtId="44" fontId="0" fillId="2" borderId="2" xfId="2" applyFont="1" applyFill="1" applyBorder="1" applyProtection="1">
      <protection locked="0"/>
    </xf>
    <xf numFmtId="165" fontId="0" fillId="2" borderId="2" xfId="3" applyNumberFormat="1" applyFont="1" applyFill="1" applyBorder="1" applyProtection="1">
      <protection locked="0"/>
    </xf>
    <xf numFmtId="44" fontId="0" fillId="2" borderId="1" xfId="2" applyFont="1" applyFill="1" applyBorder="1" applyProtection="1">
      <protection locked="0"/>
    </xf>
    <xf numFmtId="9" fontId="0" fillId="2" borderId="1" xfId="3" applyFont="1" applyFill="1" applyBorder="1" applyProtection="1">
      <protection locked="0"/>
    </xf>
    <xf numFmtId="167" fontId="0" fillId="2" borderId="0" xfId="0" applyNumberFormat="1" applyFill="1" applyProtection="1">
      <protection locked="0"/>
    </xf>
    <xf numFmtId="164" fontId="2" fillId="0" borderId="0" xfId="1" applyNumberFormat="1" applyFont="1" applyAlignment="1" applyProtection="1">
      <alignment horizontal="center"/>
      <protection locked="0"/>
    </xf>
    <xf numFmtId="0" fontId="0" fillId="2" borderId="0" xfId="0" applyFill="1" applyAlignment="1" applyProtection="1">
      <alignment horizontal="center"/>
      <protection locked="0"/>
    </xf>
    <xf numFmtId="10" fontId="0" fillId="2" borderId="2" xfId="3" applyNumberFormat="1" applyFont="1" applyFill="1" applyBorder="1" applyProtection="1">
      <protection locked="0"/>
    </xf>
    <xf numFmtId="165" fontId="0" fillId="2" borderId="1" xfId="3" applyNumberFormat="1" applyFont="1" applyFill="1" applyBorder="1" applyProtection="1">
      <protection locked="0"/>
    </xf>
    <xf numFmtId="166" fontId="0" fillId="2" borderId="1" xfId="2" applyNumberFormat="1" applyFont="1" applyFill="1" applyBorder="1" applyProtection="1">
      <protection locked="0"/>
    </xf>
    <xf numFmtId="0" fontId="0" fillId="8" borderId="3" xfId="0" applyFill="1" applyBorder="1" applyAlignment="1" applyProtection="1">
      <alignment horizontal="left"/>
      <protection locked="0"/>
    </xf>
    <xf numFmtId="0" fontId="12" fillId="0" borderId="0" xfId="0" applyFont="1" applyAlignment="1">
      <alignment horizontal="center" wrapText="1"/>
    </xf>
    <xf numFmtId="0" fontId="5" fillId="0" borderId="0" xfId="0" applyFont="1" applyAlignment="1">
      <alignment horizontal="left" vertical="top" wrapText="1" indent="2"/>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08"/>
  <sheetViews>
    <sheetView showGridLines="0" topLeftCell="A58" zoomScale="90" zoomScaleNormal="90" workbookViewId="0">
      <selection activeCell="F82" sqref="F82"/>
    </sheetView>
  </sheetViews>
  <sheetFormatPr defaultRowHeight="15" x14ac:dyDescent="0.25"/>
  <cols>
    <col min="4" max="4" width="9" customWidth="1"/>
    <col min="5" max="5" width="10.28515625" customWidth="1"/>
    <col min="6" max="6" width="9.5703125" bestFit="1" customWidth="1"/>
    <col min="7" max="7" width="9" customWidth="1"/>
  </cols>
  <sheetData>
    <row r="1" spans="1:13" ht="15" customHeight="1" x14ac:dyDescent="0.25">
      <c r="A1" s="53" t="s">
        <v>174</v>
      </c>
      <c r="B1" s="53"/>
      <c r="C1" s="53"/>
      <c r="D1" s="53"/>
      <c r="E1" s="53"/>
      <c r="F1" s="53"/>
      <c r="G1" s="53"/>
      <c r="H1" s="53"/>
      <c r="I1" s="53"/>
      <c r="J1" s="53"/>
      <c r="K1" s="53"/>
      <c r="L1" s="53"/>
      <c r="M1" s="53"/>
    </row>
    <row r="2" spans="1:13" x14ac:dyDescent="0.25">
      <c r="A2" s="53"/>
      <c r="B2" s="53"/>
      <c r="C2" s="53"/>
      <c r="D2" s="53"/>
      <c r="E2" s="53"/>
      <c r="F2" s="53"/>
      <c r="G2" s="53"/>
      <c r="H2" s="53"/>
      <c r="I2" s="53"/>
      <c r="J2" s="53"/>
      <c r="K2" s="53"/>
      <c r="L2" s="53"/>
      <c r="M2" s="53"/>
    </row>
    <row r="3" spans="1:13" x14ac:dyDescent="0.25">
      <c r="A3" s="53"/>
      <c r="B3" s="53"/>
      <c r="C3" s="53"/>
      <c r="D3" s="53"/>
      <c r="E3" s="53"/>
      <c r="F3" s="53"/>
      <c r="G3" s="53"/>
      <c r="H3" s="53"/>
      <c r="I3" s="53"/>
      <c r="J3" s="53"/>
      <c r="K3" s="53"/>
      <c r="L3" s="53"/>
      <c r="M3" s="53"/>
    </row>
    <row r="4" spans="1:13" x14ac:dyDescent="0.25">
      <c r="A4" s="53"/>
      <c r="B4" s="53"/>
      <c r="C4" s="53"/>
      <c r="D4" s="53"/>
      <c r="E4" s="53"/>
      <c r="F4" s="53"/>
      <c r="G4" s="53"/>
      <c r="H4" s="53"/>
      <c r="I4" s="53"/>
      <c r="J4" s="53"/>
      <c r="K4" s="53"/>
      <c r="L4" s="53"/>
      <c r="M4" s="53"/>
    </row>
    <row r="5" spans="1:13" x14ac:dyDescent="0.25">
      <c r="A5" s="53"/>
      <c r="B5" s="53"/>
      <c r="C5" s="53"/>
      <c r="D5" s="53"/>
      <c r="E5" s="53"/>
      <c r="F5" s="53"/>
      <c r="G5" s="53"/>
      <c r="H5" s="53"/>
      <c r="I5" s="53"/>
      <c r="J5" s="53"/>
      <c r="K5" s="53"/>
      <c r="L5" s="53"/>
      <c r="M5" s="53"/>
    </row>
    <row r="7" spans="1:13" ht="23.25" x14ac:dyDescent="0.35">
      <c r="A7" s="1" t="s">
        <v>0</v>
      </c>
    </row>
    <row r="9" spans="1:13" ht="18.75" x14ac:dyDescent="0.3">
      <c r="A9" s="4" t="s">
        <v>1</v>
      </c>
      <c r="B9" s="2"/>
      <c r="C9" s="2"/>
      <c r="D9" s="2"/>
      <c r="E9" s="2"/>
      <c r="F9" s="2"/>
      <c r="G9" s="2"/>
      <c r="H9" s="2"/>
      <c r="I9" s="2"/>
      <c r="J9" s="2"/>
      <c r="K9" s="2"/>
      <c r="L9" s="2"/>
      <c r="M9" s="2"/>
    </row>
    <row r="10" spans="1:13" x14ac:dyDescent="0.25">
      <c r="A10" s="20" t="s">
        <v>2</v>
      </c>
      <c r="B10" s="21"/>
      <c r="C10" s="21"/>
      <c r="D10" s="21"/>
      <c r="E10" s="21"/>
      <c r="F10" s="21"/>
      <c r="G10" s="21"/>
      <c r="H10" s="21"/>
      <c r="I10" s="21"/>
      <c r="J10" s="21"/>
      <c r="K10" s="21"/>
      <c r="L10" s="21"/>
      <c r="M10" s="21"/>
    </row>
    <row r="11" spans="1:13" x14ac:dyDescent="0.25">
      <c r="A11" t="s">
        <v>3</v>
      </c>
      <c r="F11" s="41"/>
      <c r="H11" s="3"/>
    </row>
    <row r="12" spans="1:13" x14ac:dyDescent="0.25">
      <c r="A12" t="s">
        <v>10</v>
      </c>
      <c r="F12" s="42"/>
      <c r="G12" t="s">
        <v>5</v>
      </c>
    </row>
    <row r="13" spans="1:13" x14ac:dyDescent="0.25">
      <c r="A13" t="s">
        <v>4</v>
      </c>
      <c r="F13" s="43"/>
      <c r="G13" t="s">
        <v>6</v>
      </c>
      <c r="H13" s="3" t="s">
        <v>77</v>
      </c>
    </row>
    <row r="15" spans="1:13" x14ac:dyDescent="0.25">
      <c r="A15" s="20" t="s">
        <v>7</v>
      </c>
      <c r="B15" s="21"/>
      <c r="C15" s="21"/>
      <c r="D15" s="21"/>
      <c r="E15" s="21"/>
      <c r="F15" s="21"/>
      <c r="G15" s="21"/>
      <c r="H15" s="21"/>
      <c r="I15" s="21"/>
      <c r="J15" s="21"/>
      <c r="K15" s="21"/>
      <c r="L15" s="21"/>
      <c r="M15" s="21"/>
    </row>
    <row r="16" spans="1:13" x14ac:dyDescent="0.25">
      <c r="A16" t="s">
        <v>8</v>
      </c>
      <c r="F16" s="41"/>
    </row>
    <row r="17" spans="1:13" x14ac:dyDescent="0.25">
      <c r="A17" t="s">
        <v>9</v>
      </c>
      <c r="F17" s="42"/>
      <c r="G17" t="s">
        <v>5</v>
      </c>
      <c r="H17" s="3" t="s">
        <v>167</v>
      </c>
    </row>
    <row r="18" spans="1:13" x14ac:dyDescent="0.25">
      <c r="A18" t="s">
        <v>11</v>
      </c>
      <c r="F18" s="43"/>
      <c r="G18" t="s">
        <v>6</v>
      </c>
      <c r="H18" s="3" t="s">
        <v>78</v>
      </c>
    </row>
    <row r="20" spans="1:13" x14ac:dyDescent="0.25">
      <c r="A20" s="20" t="s">
        <v>12</v>
      </c>
      <c r="B20" s="21"/>
      <c r="C20" s="21"/>
      <c r="D20" s="21"/>
      <c r="E20" s="21"/>
      <c r="F20" s="21"/>
      <c r="G20" s="21"/>
      <c r="H20" s="21"/>
      <c r="I20" s="21"/>
      <c r="J20" s="21"/>
      <c r="K20" s="21"/>
      <c r="L20" s="21"/>
      <c r="M20" s="21"/>
    </row>
    <row r="21" spans="1:13" x14ac:dyDescent="0.25">
      <c r="A21" s="10" t="s">
        <v>168</v>
      </c>
      <c r="F21" s="12"/>
      <c r="H21" s="3" t="s">
        <v>27</v>
      </c>
    </row>
    <row r="22" spans="1:13" x14ac:dyDescent="0.25">
      <c r="A22" s="11" t="s">
        <v>25</v>
      </c>
      <c r="F22" s="44"/>
      <c r="G22" t="s">
        <v>5</v>
      </c>
      <c r="H22" s="3" t="s">
        <v>26</v>
      </c>
    </row>
    <row r="24" spans="1:13" x14ac:dyDescent="0.25">
      <c r="A24" s="20" t="s">
        <v>13</v>
      </c>
      <c r="B24" s="21"/>
      <c r="C24" s="21"/>
      <c r="D24" s="21"/>
      <c r="E24" s="21"/>
      <c r="F24" s="21"/>
      <c r="G24" s="21"/>
      <c r="H24" s="21"/>
      <c r="I24" s="21"/>
      <c r="J24" s="21"/>
      <c r="K24" s="21"/>
      <c r="L24" s="21"/>
      <c r="M24" s="21"/>
    </row>
    <row r="25" spans="1:13" x14ac:dyDescent="0.25">
      <c r="A25" t="s">
        <v>28</v>
      </c>
      <c r="H25" s="3" t="s">
        <v>30</v>
      </c>
    </row>
    <row r="26" spans="1:13" x14ac:dyDescent="0.25">
      <c r="A26" s="6" t="s">
        <v>29</v>
      </c>
      <c r="F26" s="45"/>
      <c r="G26" t="s">
        <v>6</v>
      </c>
      <c r="H26" s="3" t="s">
        <v>31</v>
      </c>
    </row>
    <row r="29" spans="1:13" ht="18.75" x14ac:dyDescent="0.3">
      <c r="A29" s="4" t="s">
        <v>58</v>
      </c>
      <c r="B29" s="2"/>
      <c r="C29" s="2"/>
      <c r="D29" s="2"/>
      <c r="E29" s="2"/>
      <c r="F29" s="2"/>
      <c r="G29" s="2"/>
      <c r="H29" s="2"/>
      <c r="I29" s="2"/>
      <c r="J29" s="2"/>
      <c r="K29" s="2"/>
      <c r="L29" s="2"/>
      <c r="M29" s="2"/>
    </row>
    <row r="30" spans="1:13" x14ac:dyDescent="0.25">
      <c r="A30" s="20" t="s">
        <v>59</v>
      </c>
      <c r="B30" s="21"/>
      <c r="C30" s="21"/>
      <c r="D30" s="21"/>
      <c r="E30" s="21"/>
      <c r="F30" s="21"/>
      <c r="G30" s="21"/>
      <c r="H30" s="21"/>
      <c r="I30" s="21"/>
      <c r="J30" s="21"/>
      <c r="K30" s="21"/>
      <c r="L30" s="21"/>
      <c r="M30" s="21"/>
    </row>
    <row r="31" spans="1:13" ht="17.25" x14ac:dyDescent="0.4">
      <c r="G31" s="5" t="s">
        <v>60</v>
      </c>
      <c r="H31" s="5" t="s">
        <v>61</v>
      </c>
      <c r="I31" s="5" t="s">
        <v>62</v>
      </c>
      <c r="J31" s="5" t="s">
        <v>63</v>
      </c>
      <c r="K31" s="5" t="s">
        <v>64</v>
      </c>
      <c r="L31" s="5" t="s">
        <v>65</v>
      </c>
      <c r="M31" s="5" t="s">
        <v>66</v>
      </c>
    </row>
    <row r="32" spans="1:13" x14ac:dyDescent="0.25">
      <c r="A32" t="s">
        <v>67</v>
      </c>
      <c r="E32" t="s">
        <v>68</v>
      </c>
      <c r="G32" s="46"/>
      <c r="H32" s="46"/>
      <c r="I32" s="46"/>
      <c r="J32" s="46"/>
      <c r="K32" s="46"/>
      <c r="L32" s="46"/>
      <c r="M32" s="46"/>
    </row>
    <row r="33" spans="1:13" x14ac:dyDescent="0.25">
      <c r="E33" t="s">
        <v>69</v>
      </c>
      <c r="G33" s="46"/>
      <c r="H33" s="46"/>
      <c r="I33" s="46"/>
      <c r="J33" s="46"/>
      <c r="K33" s="46"/>
      <c r="L33" s="46"/>
      <c r="M33" s="46"/>
    </row>
    <row r="34" spans="1:13" x14ac:dyDescent="0.25">
      <c r="E34" t="s">
        <v>70</v>
      </c>
      <c r="G34" s="47">
        <f t="shared" ref="G34:M34" si="0">(G33-G32)*24</f>
        <v>0</v>
      </c>
      <c r="H34" s="47">
        <f t="shared" si="0"/>
        <v>0</v>
      </c>
      <c r="I34" s="47">
        <f t="shared" si="0"/>
        <v>0</v>
      </c>
      <c r="J34" s="47">
        <f t="shared" si="0"/>
        <v>0</v>
      </c>
      <c r="K34" s="47">
        <f t="shared" si="0"/>
        <v>0</v>
      </c>
      <c r="L34" s="47">
        <f t="shared" si="0"/>
        <v>0</v>
      </c>
      <c r="M34" s="47">
        <f t="shared" si="0"/>
        <v>0</v>
      </c>
    </row>
    <row r="36" spans="1:13" ht="15" customHeight="1" x14ac:dyDescent="0.25">
      <c r="A36" s="54" t="s">
        <v>73</v>
      </c>
      <c r="B36" s="54"/>
      <c r="C36" s="54"/>
      <c r="D36" s="54"/>
      <c r="E36" t="s">
        <v>71</v>
      </c>
      <c r="G36" s="48"/>
      <c r="H36" s="48"/>
      <c r="I36" s="48"/>
      <c r="J36" s="48"/>
      <c r="K36" s="48"/>
      <c r="L36" s="48"/>
      <c r="M36" s="48"/>
    </row>
    <row r="37" spans="1:13" x14ac:dyDescent="0.25">
      <c r="A37" s="54"/>
      <c r="B37" s="54"/>
      <c r="C37" s="54"/>
      <c r="D37" s="54"/>
      <c r="E37" t="s">
        <v>72</v>
      </c>
      <c r="G37" s="48"/>
      <c r="H37" s="48"/>
      <c r="I37" s="48"/>
      <c r="J37" s="48"/>
      <c r="K37" s="48"/>
      <c r="L37" s="48"/>
      <c r="M37" s="48"/>
    </row>
    <row r="38" spans="1:13" x14ac:dyDescent="0.25">
      <c r="A38" s="54"/>
      <c r="B38" s="54"/>
      <c r="C38" s="54"/>
      <c r="D38" s="54"/>
    </row>
    <row r="39" spans="1:13" x14ac:dyDescent="0.25">
      <c r="F39" s="12"/>
    </row>
    <row r="40" spans="1:13" x14ac:dyDescent="0.25">
      <c r="A40" t="s">
        <v>74</v>
      </c>
      <c r="F40" s="44"/>
      <c r="G40" t="s">
        <v>5</v>
      </c>
    </row>
    <row r="41" spans="1:13" x14ac:dyDescent="0.25">
      <c r="A41" t="s">
        <v>75</v>
      </c>
      <c r="F41" s="42"/>
      <c r="G41" t="s">
        <v>5</v>
      </c>
    </row>
    <row r="42" spans="1:13" x14ac:dyDescent="0.25">
      <c r="A42" t="s">
        <v>76</v>
      </c>
      <c r="F42" s="43"/>
      <c r="G42" t="s">
        <v>6</v>
      </c>
    </row>
    <row r="43" spans="1:13" x14ac:dyDescent="0.25">
      <c r="A43" t="s">
        <v>79</v>
      </c>
      <c r="F43" s="43"/>
      <c r="G43" t="s">
        <v>6</v>
      </c>
      <c r="H43" s="3" t="s">
        <v>80</v>
      </c>
    </row>
    <row r="44" spans="1:13" x14ac:dyDescent="0.25">
      <c r="A44" t="s">
        <v>81</v>
      </c>
      <c r="F44" s="49"/>
      <c r="G44" t="s">
        <v>6</v>
      </c>
      <c r="H44" s="3" t="s">
        <v>82</v>
      </c>
    </row>
    <row r="45" spans="1:13" x14ac:dyDescent="0.25">
      <c r="A45" t="s">
        <v>83</v>
      </c>
      <c r="F45" s="42"/>
      <c r="G45" t="s">
        <v>5</v>
      </c>
      <c r="H45" s="3" t="s">
        <v>84</v>
      </c>
    </row>
    <row r="46" spans="1:13" x14ac:dyDescent="0.25">
      <c r="A46" t="s">
        <v>85</v>
      </c>
      <c r="F46" s="42"/>
      <c r="G46" t="s">
        <v>5</v>
      </c>
      <c r="H46" s="3" t="s">
        <v>169</v>
      </c>
    </row>
    <row r="47" spans="1:13" x14ac:dyDescent="0.25">
      <c r="A47" t="s">
        <v>88</v>
      </c>
      <c r="F47" s="42"/>
      <c r="G47" t="s">
        <v>5</v>
      </c>
      <c r="H47" s="3" t="s">
        <v>89</v>
      </c>
    </row>
    <row r="48" spans="1:13" x14ac:dyDescent="0.25">
      <c r="A48" t="s">
        <v>92</v>
      </c>
      <c r="F48" s="42"/>
      <c r="G48" t="s">
        <v>5</v>
      </c>
      <c r="H48" s="3" t="s">
        <v>90</v>
      </c>
    </row>
    <row r="49" spans="1:13" x14ac:dyDescent="0.25">
      <c r="A49" t="s">
        <v>91</v>
      </c>
      <c r="F49" s="42"/>
      <c r="G49" t="s">
        <v>5</v>
      </c>
      <c r="H49" s="3" t="s">
        <v>170</v>
      </c>
    </row>
    <row r="51" spans="1:13" x14ac:dyDescent="0.25">
      <c r="A51" s="20" t="s">
        <v>95</v>
      </c>
      <c r="B51" s="21"/>
      <c r="C51" s="21"/>
      <c r="D51" s="21"/>
      <c r="E51" s="21"/>
      <c r="F51" s="22"/>
      <c r="G51" s="21"/>
      <c r="H51" s="21"/>
      <c r="I51" s="21"/>
      <c r="J51" s="21"/>
      <c r="K51" s="21"/>
      <c r="L51" s="21"/>
      <c r="M51" s="21"/>
    </row>
    <row r="52" spans="1:13" x14ac:dyDescent="0.25">
      <c r="A52" t="s">
        <v>97</v>
      </c>
    </row>
    <row r="53" spans="1:13" x14ac:dyDescent="0.25">
      <c r="A53" s="11" t="s">
        <v>98</v>
      </c>
      <c r="F53" s="50"/>
      <c r="G53" t="s">
        <v>6</v>
      </c>
      <c r="H53" s="3" t="s">
        <v>99</v>
      </c>
    </row>
    <row r="54" spans="1:13" x14ac:dyDescent="0.25">
      <c r="A54" t="s">
        <v>96</v>
      </c>
      <c r="F54" s="43"/>
      <c r="G54" t="s">
        <v>6</v>
      </c>
      <c r="H54" s="3" t="s">
        <v>100</v>
      </c>
    </row>
    <row r="55" spans="1:13" x14ac:dyDescent="0.25">
      <c r="H55" s="3" t="s">
        <v>101</v>
      </c>
    </row>
    <row r="57" spans="1:13" x14ac:dyDescent="0.25">
      <c r="A57" s="20" t="s">
        <v>102</v>
      </c>
      <c r="B57" s="21"/>
      <c r="C57" s="21"/>
      <c r="D57" s="21"/>
      <c r="E57" s="21"/>
      <c r="F57" s="22"/>
      <c r="G57" s="21"/>
      <c r="H57" s="21"/>
      <c r="I57" s="21"/>
      <c r="J57" s="21"/>
      <c r="K57" s="21"/>
      <c r="L57" s="21"/>
      <c r="M57" s="21"/>
    </row>
    <row r="58" spans="1:13" x14ac:dyDescent="0.25">
      <c r="A58" t="s">
        <v>103</v>
      </c>
      <c r="F58" s="41"/>
    </row>
    <row r="59" spans="1:13" x14ac:dyDescent="0.25">
      <c r="A59" t="s">
        <v>105</v>
      </c>
      <c r="F59" s="42"/>
      <c r="G59" t="s">
        <v>5</v>
      </c>
    </row>
    <row r="60" spans="1:13" x14ac:dyDescent="0.25">
      <c r="A60" t="s">
        <v>104</v>
      </c>
      <c r="F60" s="42"/>
      <c r="G60" t="s">
        <v>5</v>
      </c>
    </row>
    <row r="61" spans="1:13" x14ac:dyDescent="0.25">
      <c r="A61" t="s">
        <v>106</v>
      </c>
      <c r="F61" s="43"/>
      <c r="G61" t="s">
        <v>6</v>
      </c>
    </row>
    <row r="63" spans="1:13" x14ac:dyDescent="0.25">
      <c r="A63" t="s">
        <v>111</v>
      </c>
    </row>
    <row r="64" spans="1:13" x14ac:dyDescent="0.25">
      <c r="A64" s="7" t="s">
        <v>45</v>
      </c>
      <c r="F64" s="51"/>
      <c r="G64" t="s">
        <v>5</v>
      </c>
      <c r="J64" s="7"/>
    </row>
    <row r="65" spans="1:13" x14ac:dyDescent="0.25">
      <c r="A65" s="7" t="s">
        <v>46</v>
      </c>
      <c r="F65" s="51"/>
      <c r="G65" t="s">
        <v>5</v>
      </c>
      <c r="J65" s="7"/>
    </row>
    <row r="66" spans="1:13" x14ac:dyDescent="0.25">
      <c r="A66" s="7" t="s">
        <v>47</v>
      </c>
      <c r="F66" s="51"/>
      <c r="G66" t="s">
        <v>5</v>
      </c>
    </row>
    <row r="67" spans="1:13" x14ac:dyDescent="0.25">
      <c r="A67" s="7" t="s">
        <v>48</v>
      </c>
      <c r="F67" s="51"/>
      <c r="G67" t="s">
        <v>5</v>
      </c>
    </row>
    <row r="68" spans="1:13" x14ac:dyDescent="0.25">
      <c r="A68" s="7" t="s">
        <v>49</v>
      </c>
      <c r="F68" s="51"/>
      <c r="G68" t="s">
        <v>5</v>
      </c>
    </row>
    <row r="70" spans="1:13" x14ac:dyDescent="0.25">
      <c r="A70" s="15" t="s">
        <v>112</v>
      </c>
    </row>
    <row r="71" spans="1:13" x14ac:dyDescent="0.25">
      <c r="A71" s="7" t="s">
        <v>113</v>
      </c>
      <c r="F71" s="50"/>
      <c r="G71" t="s">
        <v>6</v>
      </c>
    </row>
    <row r="72" spans="1:13" x14ac:dyDescent="0.25">
      <c r="A72" s="7"/>
      <c r="F72" s="24"/>
    </row>
    <row r="73" spans="1:13" x14ac:dyDescent="0.25">
      <c r="A73" s="20" t="s">
        <v>116</v>
      </c>
      <c r="B73" s="21"/>
      <c r="C73" s="21"/>
      <c r="D73" s="21"/>
      <c r="E73" s="21"/>
      <c r="F73" s="22"/>
      <c r="G73" s="21"/>
      <c r="H73" s="21"/>
      <c r="I73" s="21"/>
      <c r="J73" s="21"/>
      <c r="K73" s="21"/>
      <c r="L73" s="21"/>
      <c r="M73" s="21"/>
    </row>
    <row r="74" spans="1:13" x14ac:dyDescent="0.25">
      <c r="A74" s="15" t="s">
        <v>117</v>
      </c>
      <c r="F74" s="50"/>
      <c r="G74" t="s">
        <v>6</v>
      </c>
    </row>
    <row r="75" spans="1:13" x14ac:dyDescent="0.25">
      <c r="A75" s="15" t="s">
        <v>118</v>
      </c>
      <c r="F75" s="50"/>
      <c r="G75" t="s">
        <v>6</v>
      </c>
    </row>
    <row r="76" spans="1:13" x14ac:dyDescent="0.25">
      <c r="A76" s="7"/>
      <c r="F76" s="24"/>
    </row>
    <row r="77" spans="1:13" x14ac:dyDescent="0.25">
      <c r="A77" s="20" t="s">
        <v>120</v>
      </c>
      <c r="B77" s="21"/>
      <c r="C77" s="21"/>
      <c r="D77" s="21"/>
      <c r="E77" s="21"/>
      <c r="F77" s="22"/>
      <c r="G77" s="21"/>
      <c r="H77" s="21"/>
      <c r="I77" s="21"/>
      <c r="J77" s="21"/>
      <c r="K77" s="21"/>
      <c r="L77" s="21"/>
      <c r="M77" s="21"/>
    </row>
    <row r="78" spans="1:13" x14ac:dyDescent="0.25">
      <c r="A78" s="15" t="s">
        <v>123</v>
      </c>
      <c r="F78" s="50"/>
      <c r="G78" t="s">
        <v>6</v>
      </c>
      <c r="H78" t="s">
        <v>122</v>
      </c>
    </row>
    <row r="79" spans="1:13" x14ac:dyDescent="0.25">
      <c r="A79" s="15" t="s">
        <v>121</v>
      </c>
      <c r="F79" s="50"/>
      <c r="G79" t="s">
        <v>6</v>
      </c>
    </row>
    <row r="80" spans="1:13" x14ac:dyDescent="0.25">
      <c r="A80" s="7"/>
      <c r="F80" s="24"/>
    </row>
    <row r="81" spans="1:16" x14ac:dyDescent="0.25">
      <c r="A81" s="20" t="s">
        <v>127</v>
      </c>
      <c r="B81" s="21"/>
      <c r="C81" s="21"/>
      <c r="D81" s="21"/>
      <c r="E81" s="21"/>
      <c r="F81" s="22"/>
      <c r="G81" s="21"/>
      <c r="H81" s="21"/>
      <c r="I81" s="21"/>
      <c r="J81" s="21"/>
      <c r="K81" s="21"/>
      <c r="L81" s="21"/>
      <c r="M81" s="21"/>
      <c r="P81" s="7"/>
    </row>
    <row r="82" spans="1:16" s="19" customFormat="1" x14ac:dyDescent="0.25">
      <c r="A82" s="26" t="s">
        <v>128</v>
      </c>
      <c r="F82" s="50"/>
      <c r="G82" t="s">
        <v>6</v>
      </c>
      <c r="H82" s="19" t="s">
        <v>129</v>
      </c>
      <c r="P82" s="7"/>
    </row>
    <row r="83" spans="1:16" s="19" customFormat="1" x14ac:dyDescent="0.25">
      <c r="A83" s="18"/>
      <c r="F83" s="25"/>
      <c r="H83" s="19" t="s">
        <v>130</v>
      </c>
      <c r="P83" s="7"/>
    </row>
    <row r="84" spans="1:16" s="19" customFormat="1" x14ac:dyDescent="0.25">
      <c r="A84" s="18"/>
      <c r="F84" s="25"/>
      <c r="H84" s="19" t="s">
        <v>131</v>
      </c>
      <c r="P84" s="7"/>
    </row>
    <row r="85" spans="1:16" s="19" customFormat="1" x14ac:dyDescent="0.25">
      <c r="A85" s="26" t="s">
        <v>132</v>
      </c>
      <c r="F85" s="50"/>
      <c r="G85" t="s">
        <v>6</v>
      </c>
    </row>
    <row r="86" spans="1:16" x14ac:dyDescent="0.25">
      <c r="A86" s="7"/>
    </row>
    <row r="87" spans="1:16" x14ac:dyDescent="0.25">
      <c r="A87" s="26" t="s">
        <v>133</v>
      </c>
      <c r="B87" s="19"/>
      <c r="C87" s="19"/>
      <c r="D87" s="19"/>
      <c r="E87" s="19"/>
      <c r="F87" s="51"/>
      <c r="G87" t="s">
        <v>5</v>
      </c>
      <c r="H87" s="19" t="s">
        <v>135</v>
      </c>
    </row>
    <row r="88" spans="1:16" x14ac:dyDescent="0.25">
      <c r="A88" s="26" t="s">
        <v>134</v>
      </c>
      <c r="F88" s="51"/>
      <c r="G88" t="s">
        <v>5</v>
      </c>
      <c r="H88" t="s">
        <v>171</v>
      </c>
    </row>
    <row r="89" spans="1:16" x14ac:dyDescent="0.25">
      <c r="A89" s="7"/>
    </row>
    <row r="90" spans="1:16" x14ac:dyDescent="0.25">
      <c r="A90" s="20" t="s">
        <v>150</v>
      </c>
      <c r="B90" s="21"/>
      <c r="C90" s="21"/>
      <c r="D90" s="21"/>
      <c r="E90" s="21"/>
      <c r="F90" s="22"/>
      <c r="G90" s="21"/>
      <c r="H90" s="21"/>
      <c r="I90" s="21"/>
      <c r="J90" s="21"/>
      <c r="K90" s="21"/>
      <c r="L90" s="21"/>
      <c r="M90" s="21"/>
    </row>
    <row r="91" spans="1:16" x14ac:dyDescent="0.25">
      <c r="A91" s="26" t="s">
        <v>156</v>
      </c>
      <c r="B91" s="19"/>
      <c r="C91" s="19"/>
      <c r="D91" s="19"/>
      <c r="E91" s="19"/>
      <c r="F91" s="51"/>
      <c r="G91" t="s">
        <v>5</v>
      </c>
      <c r="H91" t="s">
        <v>151</v>
      </c>
    </row>
    <row r="92" spans="1:16" x14ac:dyDescent="0.25">
      <c r="A92" s="26" t="s">
        <v>152</v>
      </c>
      <c r="F92" s="51"/>
      <c r="G92" t="s">
        <v>5</v>
      </c>
      <c r="H92" t="s">
        <v>153</v>
      </c>
    </row>
    <row r="93" spans="1:16" x14ac:dyDescent="0.25">
      <c r="A93" s="26" t="s">
        <v>154</v>
      </c>
      <c r="B93" s="19"/>
      <c r="C93" s="19"/>
      <c r="D93" s="19"/>
      <c r="E93" s="19"/>
      <c r="F93" s="51"/>
      <c r="G93" t="s">
        <v>5</v>
      </c>
    </row>
    <row r="94" spans="1:16" x14ac:dyDescent="0.25">
      <c r="A94" s="26" t="s">
        <v>155</v>
      </c>
      <c r="F94" s="51"/>
      <c r="G94" t="s">
        <v>5</v>
      </c>
      <c r="H94" t="s">
        <v>157</v>
      </c>
    </row>
    <row r="95" spans="1:16" x14ac:dyDescent="0.25">
      <c r="A95" s="15" t="s">
        <v>158</v>
      </c>
      <c r="C95" s="52" t="s">
        <v>159</v>
      </c>
      <c r="D95" s="52"/>
      <c r="E95" s="52"/>
      <c r="F95" s="51"/>
      <c r="G95" t="s">
        <v>5</v>
      </c>
      <c r="H95" s="3" t="s">
        <v>172</v>
      </c>
    </row>
    <row r="96" spans="1:16" x14ac:dyDescent="0.25">
      <c r="A96" s="15" t="s">
        <v>158</v>
      </c>
      <c r="C96" s="52" t="s">
        <v>159</v>
      </c>
      <c r="D96" s="52"/>
      <c r="E96" s="52"/>
      <c r="F96" s="51"/>
      <c r="G96" t="s">
        <v>5</v>
      </c>
      <c r="H96" s="3" t="s">
        <v>173</v>
      </c>
    </row>
    <row r="97" spans="1:13" x14ac:dyDescent="0.25">
      <c r="A97" s="15" t="s">
        <v>158</v>
      </c>
      <c r="C97" s="52" t="s">
        <v>159</v>
      </c>
      <c r="D97" s="52"/>
      <c r="E97" s="52"/>
      <c r="F97" s="51"/>
      <c r="G97" t="s">
        <v>5</v>
      </c>
    </row>
    <row r="98" spans="1:13" x14ac:dyDescent="0.25">
      <c r="A98" s="15" t="s">
        <v>158</v>
      </c>
      <c r="C98" s="52" t="s">
        <v>159</v>
      </c>
      <c r="D98" s="52"/>
      <c r="E98" s="52"/>
      <c r="F98" s="51"/>
      <c r="G98" t="s">
        <v>5</v>
      </c>
    </row>
    <row r="99" spans="1:13" x14ac:dyDescent="0.25">
      <c r="A99" s="7"/>
    </row>
    <row r="100" spans="1:13" ht="18.75" x14ac:dyDescent="0.3">
      <c r="A100" s="4" t="s">
        <v>86</v>
      </c>
      <c r="B100" s="2"/>
      <c r="C100" s="2"/>
      <c r="D100" s="2"/>
      <c r="E100" s="2"/>
      <c r="F100" s="2"/>
      <c r="G100" s="2"/>
      <c r="H100" s="2"/>
      <c r="I100" s="2"/>
      <c r="J100" s="2"/>
      <c r="K100" s="2"/>
      <c r="L100" s="2"/>
      <c r="M100" s="2"/>
    </row>
    <row r="101" spans="1:13" x14ac:dyDescent="0.25">
      <c r="A101" t="s">
        <v>87</v>
      </c>
      <c r="F101" s="45"/>
      <c r="G101" t="s">
        <v>6</v>
      </c>
    </row>
    <row r="103" spans="1:13" x14ac:dyDescent="0.25">
      <c r="A103" t="s">
        <v>160</v>
      </c>
      <c r="F103" s="51"/>
      <c r="G103" t="s">
        <v>5</v>
      </c>
      <c r="H103" t="s">
        <v>161</v>
      </c>
    </row>
    <row r="104" spans="1:13" x14ac:dyDescent="0.25">
      <c r="A104" t="s">
        <v>163</v>
      </c>
      <c r="F104" s="50"/>
      <c r="G104" t="s">
        <v>6</v>
      </c>
    </row>
    <row r="105" spans="1:13" x14ac:dyDescent="0.25">
      <c r="A105" s="26" t="s">
        <v>162</v>
      </c>
      <c r="B105" s="19"/>
      <c r="C105" s="19"/>
      <c r="D105" s="19"/>
      <c r="E105" s="19"/>
      <c r="F105" s="50"/>
      <c r="G105" t="s">
        <v>6</v>
      </c>
    </row>
    <row r="106" spans="1:13" x14ac:dyDescent="0.25">
      <c r="A106" t="s">
        <v>164</v>
      </c>
      <c r="F106" s="41"/>
    </row>
    <row r="108" spans="1:13" x14ac:dyDescent="0.25">
      <c r="A108" t="s">
        <v>165</v>
      </c>
      <c r="F108" s="51"/>
      <c r="G108" t="s">
        <v>5</v>
      </c>
      <c r="H108" t="s">
        <v>166</v>
      </c>
    </row>
  </sheetData>
  <sheetProtection algorithmName="SHA-512" hashValue="62zblUNubfpL9QimSTWKlp2+oZI5std/RKD0sanY+o2kFuLBprz3IQIbCFgnmYoiu2CzAWXcpaoRSGCuwdfShQ==" saltValue="xVkw0fl7j822TB/cl8cilg==" spinCount="100000" sheet="1" objects="1" scenarios="1"/>
  <mergeCells count="6">
    <mergeCell ref="C98:E98"/>
    <mergeCell ref="A1:M5"/>
    <mergeCell ref="A36:D38"/>
    <mergeCell ref="C95:E95"/>
    <mergeCell ref="C96:E96"/>
    <mergeCell ref="C97:E97"/>
  </mergeCells>
  <pageMargins left="0.7" right="0.7" top="0.75" bottom="0.75" header="0.3" footer="0.3"/>
  <pageSetup scale="76" orientation="portrait" horizontalDpi="4294967293" verticalDpi="4294967293" r:id="rId1"/>
  <rowBreaks count="1" manualBreakCount="1">
    <brk id="56" max="12"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89"/>
  <sheetViews>
    <sheetView showGridLines="0" tabSelected="1" zoomScaleNormal="100" workbookViewId="0">
      <pane ySplit="9" topLeftCell="A10" activePane="bottomLeft" state="frozen"/>
      <selection pane="bottomLeft" activeCell="C19" sqref="C19"/>
    </sheetView>
  </sheetViews>
  <sheetFormatPr defaultRowHeight="15" x14ac:dyDescent="0.25"/>
  <cols>
    <col min="1" max="1" width="27.28515625" customWidth="1"/>
    <col min="2" max="2" width="12.5703125" style="28" customWidth="1"/>
    <col min="3" max="3" width="12.5703125" customWidth="1"/>
    <col min="4" max="4" width="12.5703125" style="28" customWidth="1"/>
    <col min="5" max="5" width="12.5703125" customWidth="1"/>
    <col min="6" max="6" width="12.5703125" style="28" customWidth="1"/>
  </cols>
  <sheetData>
    <row r="1" spans="1:6" ht="15" customHeight="1" x14ac:dyDescent="0.25">
      <c r="A1" s="53" t="s">
        <v>175</v>
      </c>
      <c r="B1" s="53"/>
      <c r="C1" s="53"/>
      <c r="D1" s="53"/>
      <c r="E1" s="53"/>
      <c r="F1" s="53"/>
    </row>
    <row r="2" spans="1:6" x14ac:dyDescent="0.25">
      <c r="A2" s="53"/>
      <c r="B2" s="53"/>
      <c r="C2" s="53"/>
      <c r="D2" s="53"/>
      <c r="E2" s="53"/>
      <c r="F2" s="53"/>
    </row>
    <row r="3" spans="1:6" x14ac:dyDescent="0.25">
      <c r="A3" s="53"/>
      <c r="B3" s="53"/>
      <c r="C3" s="53"/>
      <c r="D3" s="53"/>
      <c r="E3" s="53"/>
      <c r="F3" s="53"/>
    </row>
    <row r="4" spans="1:6" x14ac:dyDescent="0.25">
      <c r="A4" s="53"/>
      <c r="B4" s="53"/>
      <c r="C4" s="53"/>
      <c r="D4" s="53"/>
      <c r="E4" s="53"/>
      <c r="F4" s="53"/>
    </row>
    <row r="5" spans="1:6" x14ac:dyDescent="0.25">
      <c r="A5" s="53"/>
      <c r="B5" s="53"/>
      <c r="C5" s="53"/>
      <c r="D5" s="53"/>
      <c r="E5" s="53"/>
      <c r="F5" s="53"/>
    </row>
    <row r="6" spans="1:6" ht="23.25" x14ac:dyDescent="0.35">
      <c r="A6" s="1" t="s">
        <v>14</v>
      </c>
      <c r="B6"/>
      <c r="D6"/>
      <c r="F6"/>
    </row>
    <row r="7" spans="1:6" x14ac:dyDescent="0.25">
      <c r="B7"/>
      <c r="D7"/>
      <c r="F7"/>
    </row>
    <row r="8" spans="1:6" ht="18.75" x14ac:dyDescent="0.3">
      <c r="A8" s="36" t="s">
        <v>15</v>
      </c>
      <c r="B8" s="37"/>
      <c r="C8" s="37"/>
      <c r="D8" s="37"/>
      <c r="E8" s="37"/>
      <c r="F8" s="37"/>
    </row>
    <row r="9" spans="1:6" ht="17.25" x14ac:dyDescent="0.4">
      <c r="B9" s="29" t="s">
        <v>16</v>
      </c>
      <c r="C9" s="5" t="s">
        <v>17</v>
      </c>
      <c r="D9" s="29" t="s">
        <v>18</v>
      </c>
      <c r="E9" s="5" t="s">
        <v>19</v>
      </c>
      <c r="F9" s="29" t="s">
        <v>20</v>
      </c>
    </row>
    <row r="10" spans="1:6" x14ac:dyDescent="0.25">
      <c r="A10" t="s">
        <v>1</v>
      </c>
    </row>
    <row r="11" spans="1:6" x14ac:dyDescent="0.25">
      <c r="A11" s="6" t="s">
        <v>21</v>
      </c>
      <c r="B11" s="30">
        <f>Assumptions!F11*Assumptions!F12</f>
        <v>0</v>
      </c>
      <c r="C11" s="9">
        <f>B11*(1+Assumptions!$F$13)</f>
        <v>0</v>
      </c>
      <c r="D11" s="30">
        <f>C11*(1+Assumptions!$F$13)</f>
        <v>0</v>
      </c>
      <c r="E11" s="9">
        <f>D11*(1+Assumptions!$F$13)</f>
        <v>0</v>
      </c>
      <c r="F11" s="30">
        <f>E11*(1+Assumptions!$F$13)</f>
        <v>0</v>
      </c>
    </row>
    <row r="12" spans="1:6" x14ac:dyDescent="0.25">
      <c r="A12" s="6" t="s">
        <v>22</v>
      </c>
      <c r="B12" s="31">
        <f>Assumptions!F16*Assumptions!F17</f>
        <v>0</v>
      </c>
      <c r="C12" s="13">
        <f>B12*(1+Assumptions!$F$18)</f>
        <v>0</v>
      </c>
      <c r="D12" s="31">
        <f>C12*(1+Assumptions!$F$18)</f>
        <v>0</v>
      </c>
      <c r="E12" s="13">
        <f>D12*(1+Assumptions!$F$18)</f>
        <v>0</v>
      </c>
      <c r="F12" s="31">
        <f>E12*(1+Assumptions!$F$18)</f>
        <v>0</v>
      </c>
    </row>
    <row r="13" spans="1:6" x14ac:dyDescent="0.25">
      <c r="A13" s="6" t="s">
        <v>23</v>
      </c>
      <c r="B13" s="31">
        <f>B11*Assumptions!$F$22</f>
        <v>0</v>
      </c>
      <c r="C13" s="13">
        <f>C11*Assumptions!$F$22</f>
        <v>0</v>
      </c>
      <c r="D13" s="31">
        <f>D11*Assumptions!$F$22</f>
        <v>0</v>
      </c>
      <c r="E13" s="13">
        <f>E11*Assumptions!$F$22</f>
        <v>0</v>
      </c>
      <c r="F13" s="31">
        <f>F11*Assumptions!$F$22</f>
        <v>0</v>
      </c>
    </row>
    <row r="14" spans="1:6" ht="17.25" x14ac:dyDescent="0.4">
      <c r="A14" s="6" t="s">
        <v>24</v>
      </c>
      <c r="B14" s="32">
        <f>(-SUM(B11:B13)/-(1-Assumptions!$F$26))-SUM(B11:B13)</f>
        <v>0</v>
      </c>
      <c r="C14" s="14">
        <f>(-SUM(C11:C13)/-(1-Assumptions!$F$26))-SUM(C11:C13)</f>
        <v>0</v>
      </c>
      <c r="D14" s="32">
        <f>(-SUM(D11:D13)/-(1-Assumptions!$F$26))-SUM(D11:D13)</f>
        <v>0</v>
      </c>
      <c r="E14" s="14">
        <f>(-SUM(E11:E13)/-(1-Assumptions!$F$26))-SUM(E11:E13)</f>
        <v>0</v>
      </c>
      <c r="F14" s="32">
        <f>(-SUM(F11:F13)/-(1-Assumptions!$F$26))-SUM(F11:F13)</f>
        <v>0</v>
      </c>
    </row>
    <row r="15" spans="1:6" x14ac:dyDescent="0.25">
      <c r="A15" s="8" t="s">
        <v>142</v>
      </c>
      <c r="B15" s="30">
        <f>SUM(B11:B14)</f>
        <v>0</v>
      </c>
      <c r="C15" s="9">
        <f>SUM(C11:C14)</f>
        <v>0</v>
      </c>
      <c r="D15" s="30">
        <f>SUM(D11:D14)</f>
        <v>0</v>
      </c>
      <c r="E15" s="9">
        <f>SUM(E11:E14)</f>
        <v>0</v>
      </c>
      <c r="F15" s="30">
        <f>SUM(F11:F14)</f>
        <v>0</v>
      </c>
    </row>
    <row r="17" spans="1:7" x14ac:dyDescent="0.25">
      <c r="A17" s="15" t="s">
        <v>138</v>
      </c>
    </row>
    <row r="18" spans="1:7" x14ac:dyDescent="0.25">
      <c r="A18" s="6" t="s">
        <v>126</v>
      </c>
    </row>
    <row r="19" spans="1:7" x14ac:dyDescent="0.25">
      <c r="A19" s="7" t="s">
        <v>124</v>
      </c>
      <c r="B19" s="31">
        <f>(B13*Assumptions!$F$82)+((B12*Assumptions!$F$85)*Assumptions!$F$82)</f>
        <v>0</v>
      </c>
      <c r="C19" s="13">
        <f>(C13*Assumptions!$F$82)+((C12*Assumptions!$F$85)*Assumptions!$F$82)</f>
        <v>0</v>
      </c>
      <c r="D19" s="31">
        <f>(D13*Assumptions!$F$82)+((D12*Assumptions!$F$85)*Assumptions!$F$82)</f>
        <v>0</v>
      </c>
      <c r="E19" s="13">
        <f>(E13*Assumptions!$F$82)+((E12*Assumptions!$F$85)*Assumptions!$F$82)</f>
        <v>0</v>
      </c>
      <c r="F19" s="31">
        <f>(F13*Assumptions!$F$82)+((F12*Assumptions!$F$85)*Assumptions!$F$82)</f>
        <v>0</v>
      </c>
    </row>
    <row r="20" spans="1:7" x14ac:dyDescent="0.25">
      <c r="A20" s="7" t="s">
        <v>32</v>
      </c>
      <c r="B20" s="31">
        <f>Assumptions!F88*12</f>
        <v>0</v>
      </c>
      <c r="C20" s="13">
        <f t="shared" ref="C20:F21" si="0">B20*(1+inflation)</f>
        <v>0</v>
      </c>
      <c r="D20" s="31">
        <f t="shared" si="0"/>
        <v>0</v>
      </c>
      <c r="E20" s="13">
        <f t="shared" si="0"/>
        <v>0</v>
      </c>
      <c r="F20" s="31">
        <f t="shared" si="0"/>
        <v>0</v>
      </c>
    </row>
    <row r="21" spans="1:7" ht="17.25" x14ac:dyDescent="0.4">
      <c r="A21" s="7" t="s">
        <v>33</v>
      </c>
      <c r="B21" s="32">
        <f>Assumptions!F87*12</f>
        <v>0</v>
      </c>
      <c r="C21" s="14">
        <f t="shared" si="0"/>
        <v>0</v>
      </c>
      <c r="D21" s="32">
        <f t="shared" si="0"/>
        <v>0</v>
      </c>
      <c r="E21" s="14">
        <f t="shared" si="0"/>
        <v>0</v>
      </c>
      <c r="F21" s="32">
        <f t="shared" si="0"/>
        <v>0</v>
      </c>
    </row>
    <row r="22" spans="1:7" x14ac:dyDescent="0.25">
      <c r="A22" s="16" t="s">
        <v>125</v>
      </c>
      <c r="B22" s="31">
        <f>SUM(B19:B21)</f>
        <v>0</v>
      </c>
      <c r="C22" s="13">
        <f t="shared" ref="C22:F22" si="1">SUM(C19:C21)</f>
        <v>0</v>
      </c>
      <c r="D22" s="31">
        <f t="shared" si="1"/>
        <v>0</v>
      </c>
      <c r="E22" s="13">
        <f t="shared" si="1"/>
        <v>0</v>
      </c>
      <c r="F22" s="31">
        <f t="shared" si="1"/>
        <v>0</v>
      </c>
    </row>
    <row r="23" spans="1:7" x14ac:dyDescent="0.25">
      <c r="B23" s="33" t="e">
        <f>B22/B$15</f>
        <v>#DIV/0!</v>
      </c>
      <c r="C23" s="17" t="e">
        <f>C22/C$15</f>
        <v>#DIV/0!</v>
      </c>
      <c r="D23" s="33" t="e">
        <f>D22/D$15</f>
        <v>#DIV/0!</v>
      </c>
      <c r="E23" s="17" t="e">
        <f>E22/E$15</f>
        <v>#DIV/0!</v>
      </c>
      <c r="F23" s="33" t="e">
        <f>F22/F$15</f>
        <v>#DIV/0!</v>
      </c>
    </row>
    <row r="24" spans="1:7" x14ac:dyDescent="0.25">
      <c r="A24" s="6" t="s">
        <v>56</v>
      </c>
    </row>
    <row r="25" spans="1:7" x14ac:dyDescent="0.25">
      <c r="A25" s="7" t="s">
        <v>34</v>
      </c>
      <c r="B25" s="31">
        <f>((SUMPRODUCT(Assumptions!G34:M34,Assumptions!G36:M36)*Assumptions!F40)+(SUMPRODUCT(Assumptions!G34:M34,Assumptions!G37:M37)*Assumptions!F41))*52</f>
        <v>0</v>
      </c>
      <c r="C25" s="13">
        <f>B25*(1+Assumptions!$F$42)</f>
        <v>0</v>
      </c>
      <c r="D25" s="31">
        <f>C25*(1+Assumptions!$F$42)</f>
        <v>0</v>
      </c>
      <c r="E25" s="13">
        <f>D25*(1+Assumptions!$F$42)</f>
        <v>0</v>
      </c>
      <c r="F25" s="31">
        <f>E25*(1+Assumptions!$F$42)</f>
        <v>0</v>
      </c>
      <c r="G25" s="13"/>
    </row>
    <row r="26" spans="1:7" x14ac:dyDescent="0.25">
      <c r="A26" s="7" t="s">
        <v>35</v>
      </c>
      <c r="B26" s="31">
        <f>B15*Assumptions!$F$43</f>
        <v>0</v>
      </c>
      <c r="C26" s="13">
        <f>C15*Assumptions!$F$43</f>
        <v>0</v>
      </c>
      <c r="D26" s="31">
        <f>D15*Assumptions!$F$43</f>
        <v>0</v>
      </c>
      <c r="E26" s="13">
        <f>E15*Assumptions!$F$43</f>
        <v>0</v>
      </c>
      <c r="F26" s="31">
        <f>F15*Assumptions!$F$43</f>
        <v>0</v>
      </c>
    </row>
    <row r="27" spans="1:7" x14ac:dyDescent="0.25">
      <c r="A27" s="7" t="s">
        <v>36</v>
      </c>
      <c r="B27" s="31">
        <f>Assumptions!F45*12</f>
        <v>0</v>
      </c>
      <c r="C27" s="13">
        <f>B27*(1+inflation)</f>
        <v>0</v>
      </c>
      <c r="D27" s="31">
        <f>C27*(1+inflation)</f>
        <v>0</v>
      </c>
      <c r="E27" s="13">
        <f>D27*(1+inflation)</f>
        <v>0</v>
      </c>
      <c r="F27" s="31">
        <f>E27*(1+inflation)</f>
        <v>0</v>
      </c>
    </row>
    <row r="28" spans="1:7" x14ac:dyDescent="0.25">
      <c r="A28" s="7" t="s">
        <v>37</v>
      </c>
      <c r="B28" s="31">
        <f>SUM(B25:B26)*Assumptions!$F$44</f>
        <v>0</v>
      </c>
      <c r="C28" s="13">
        <f>SUM(C25:C26)*Assumptions!$F$44</f>
        <v>0</v>
      </c>
      <c r="D28" s="31">
        <f>SUM(D25:D26)*Assumptions!$F$44</f>
        <v>0</v>
      </c>
      <c r="E28" s="13">
        <f>SUM(E25:E26)*Assumptions!$F$44</f>
        <v>0</v>
      </c>
      <c r="F28" s="31">
        <f>SUM(F25:F26)*Assumptions!$F$44</f>
        <v>0</v>
      </c>
    </row>
    <row r="29" spans="1:7" x14ac:dyDescent="0.25">
      <c r="A29" s="7" t="s">
        <v>38</v>
      </c>
      <c r="B29" s="31">
        <f>Assumptions!F46*26</f>
        <v>0</v>
      </c>
      <c r="C29" s="13">
        <f t="shared" ref="C29:F32" si="2">B29*(1+inflation)</f>
        <v>0</v>
      </c>
      <c r="D29" s="31">
        <f t="shared" si="2"/>
        <v>0</v>
      </c>
      <c r="E29" s="13">
        <f t="shared" si="2"/>
        <v>0</v>
      </c>
      <c r="F29" s="31">
        <f t="shared" si="2"/>
        <v>0</v>
      </c>
    </row>
    <row r="30" spans="1:7" x14ac:dyDescent="0.25">
      <c r="A30" s="7" t="s">
        <v>39</v>
      </c>
      <c r="B30" s="31">
        <f>Assumptions!F47*12</f>
        <v>0</v>
      </c>
      <c r="C30" s="13">
        <f t="shared" si="2"/>
        <v>0</v>
      </c>
      <c r="D30" s="31">
        <f t="shared" si="2"/>
        <v>0</v>
      </c>
      <c r="E30" s="13">
        <f t="shared" si="2"/>
        <v>0</v>
      </c>
      <c r="F30" s="31">
        <f t="shared" si="2"/>
        <v>0</v>
      </c>
    </row>
    <row r="31" spans="1:7" x14ac:dyDescent="0.25">
      <c r="A31" s="7" t="s">
        <v>40</v>
      </c>
      <c r="B31" s="31">
        <f>Assumptions!F48</f>
        <v>0</v>
      </c>
      <c r="C31" s="13">
        <f t="shared" si="2"/>
        <v>0</v>
      </c>
      <c r="D31" s="31">
        <f t="shared" si="2"/>
        <v>0</v>
      </c>
      <c r="E31" s="13">
        <f t="shared" si="2"/>
        <v>0</v>
      </c>
      <c r="F31" s="31">
        <f t="shared" si="2"/>
        <v>0</v>
      </c>
    </row>
    <row r="32" spans="1:7" ht="17.25" x14ac:dyDescent="0.4">
      <c r="A32" s="7" t="s">
        <v>41</v>
      </c>
      <c r="B32" s="32">
        <f>Assumptions!F49</f>
        <v>0</v>
      </c>
      <c r="C32" s="14">
        <f t="shared" si="2"/>
        <v>0</v>
      </c>
      <c r="D32" s="32">
        <f t="shared" si="2"/>
        <v>0</v>
      </c>
      <c r="E32" s="14">
        <f t="shared" si="2"/>
        <v>0</v>
      </c>
      <c r="F32" s="32">
        <f t="shared" si="2"/>
        <v>0</v>
      </c>
    </row>
    <row r="33" spans="1:6" x14ac:dyDescent="0.25">
      <c r="A33" s="16" t="s">
        <v>57</v>
      </c>
      <c r="B33" s="31">
        <f>SUM(B25:B32)</f>
        <v>0</v>
      </c>
      <c r="C33" s="13">
        <f>SUM(C25:C32)</f>
        <v>0</v>
      </c>
      <c r="D33" s="31">
        <f>SUM(D25:D32)</f>
        <v>0</v>
      </c>
      <c r="E33" s="13">
        <f>SUM(E25:E32)</f>
        <v>0</v>
      </c>
      <c r="F33" s="31">
        <f>SUM(F25:F32)</f>
        <v>0</v>
      </c>
    </row>
    <row r="34" spans="1:6" x14ac:dyDescent="0.25">
      <c r="B34" s="33" t="e">
        <f>B33/B$15</f>
        <v>#DIV/0!</v>
      </c>
      <c r="C34" s="17" t="e">
        <f>C33/C$15</f>
        <v>#DIV/0!</v>
      </c>
      <c r="D34" s="33" t="e">
        <f>D33/D$15</f>
        <v>#DIV/0!</v>
      </c>
      <c r="E34" s="17" t="e">
        <f>E33/E$15</f>
        <v>#DIV/0!</v>
      </c>
      <c r="F34" s="33" t="e">
        <f>F33/F$15</f>
        <v>#DIV/0!</v>
      </c>
    </row>
    <row r="35" spans="1:6" x14ac:dyDescent="0.25">
      <c r="A35" s="6" t="s">
        <v>93</v>
      </c>
      <c r="B35" s="33"/>
      <c r="C35" s="17"/>
      <c r="D35" s="33"/>
      <c r="E35" s="17"/>
      <c r="F35" s="33"/>
    </row>
    <row r="36" spans="1:6" x14ac:dyDescent="0.25">
      <c r="A36" s="7" t="s">
        <v>42</v>
      </c>
      <c r="B36" s="31">
        <f>B15*Assumptions!$F$53</f>
        <v>0</v>
      </c>
      <c r="C36" s="13">
        <f>C15*Assumptions!$F$53</f>
        <v>0</v>
      </c>
      <c r="D36" s="31">
        <f>D15*Assumptions!$F$53</f>
        <v>0</v>
      </c>
      <c r="E36" s="13">
        <f>E15*Assumptions!$F$53</f>
        <v>0</v>
      </c>
      <c r="F36" s="31">
        <f>F15*Assumptions!$F$53</f>
        <v>0</v>
      </c>
    </row>
    <row r="37" spans="1:6" ht="17.25" x14ac:dyDescent="0.4">
      <c r="A37" s="7" t="s">
        <v>94</v>
      </c>
      <c r="B37" s="32">
        <f>B15*Assumptions!$F$54</f>
        <v>0</v>
      </c>
      <c r="C37" s="14">
        <f>C15*Assumptions!$F$54</f>
        <v>0</v>
      </c>
      <c r="D37" s="32">
        <f>D15*Assumptions!$F$54</f>
        <v>0</v>
      </c>
      <c r="E37" s="14">
        <f>E15*Assumptions!$F$54</f>
        <v>0</v>
      </c>
      <c r="F37" s="32">
        <f>F15*Assumptions!$F$54</f>
        <v>0</v>
      </c>
    </row>
    <row r="38" spans="1:6" x14ac:dyDescent="0.25">
      <c r="A38" s="16" t="s">
        <v>57</v>
      </c>
      <c r="B38" s="31">
        <f>SUM(B36:B37)</f>
        <v>0</v>
      </c>
      <c r="C38" s="13">
        <f t="shared" ref="C38:F38" si="3">SUM(C36:C37)</f>
        <v>0</v>
      </c>
      <c r="D38" s="31">
        <f t="shared" si="3"/>
        <v>0</v>
      </c>
      <c r="E38" s="13">
        <f t="shared" si="3"/>
        <v>0</v>
      </c>
      <c r="F38" s="31">
        <f t="shared" si="3"/>
        <v>0</v>
      </c>
    </row>
    <row r="39" spans="1:6" x14ac:dyDescent="0.25">
      <c r="B39" s="33" t="e">
        <f>B38/B$15</f>
        <v>#DIV/0!</v>
      </c>
      <c r="C39" s="17" t="e">
        <f>C38/C$15</f>
        <v>#DIV/0!</v>
      </c>
      <c r="D39" s="33" t="e">
        <f>D38/D$15</f>
        <v>#DIV/0!</v>
      </c>
      <c r="E39" s="17" t="e">
        <f>E38/E$15</f>
        <v>#DIV/0!</v>
      </c>
      <c r="F39" s="33" t="e">
        <f>F38/F$15</f>
        <v>#DIV/0!</v>
      </c>
    </row>
    <row r="40" spans="1:6" x14ac:dyDescent="0.25">
      <c r="A40" s="6" t="s">
        <v>107</v>
      </c>
    </row>
    <row r="41" spans="1:6" x14ac:dyDescent="0.25">
      <c r="A41" s="7" t="s">
        <v>43</v>
      </c>
      <c r="B41" s="31">
        <f>B25*Assumptions!$F$78</f>
        <v>0</v>
      </c>
      <c r="C41" s="13">
        <f>C25*Assumptions!$F$78</f>
        <v>0</v>
      </c>
      <c r="D41" s="31">
        <f>D25*Assumptions!$F$78</f>
        <v>0</v>
      </c>
      <c r="E41" s="13">
        <f>E25*Assumptions!$F$78</f>
        <v>0</v>
      </c>
      <c r="F41" s="31">
        <f>F25*Assumptions!$F$78</f>
        <v>0</v>
      </c>
    </row>
    <row r="42" spans="1:6" ht="17.25" x14ac:dyDescent="0.4">
      <c r="A42" s="7" t="s">
        <v>119</v>
      </c>
      <c r="B42" s="32">
        <f>B15*Assumptions!$F$79</f>
        <v>0</v>
      </c>
      <c r="C42" s="14">
        <f>C15*Assumptions!$F$79</f>
        <v>0</v>
      </c>
      <c r="D42" s="32">
        <f>D15*Assumptions!$F$79</f>
        <v>0</v>
      </c>
      <c r="E42" s="14">
        <f>E15*Assumptions!$F$79</f>
        <v>0</v>
      </c>
      <c r="F42" s="32">
        <f>F15*Assumptions!$F$79</f>
        <v>0</v>
      </c>
    </row>
    <row r="43" spans="1:6" x14ac:dyDescent="0.25">
      <c r="A43" s="16" t="s">
        <v>108</v>
      </c>
      <c r="B43" s="31">
        <f>SUM(B41:B42)</f>
        <v>0</v>
      </c>
      <c r="C43" s="13">
        <f>SUM(C41:C42)</f>
        <v>0</v>
      </c>
      <c r="D43" s="31">
        <f>SUM(D41:D42)</f>
        <v>0</v>
      </c>
      <c r="E43" s="13">
        <f>SUM(E41:E42)</f>
        <v>0</v>
      </c>
      <c r="F43" s="31">
        <f>SUM(F41:F42)</f>
        <v>0</v>
      </c>
    </row>
    <row r="44" spans="1:6" x14ac:dyDescent="0.25">
      <c r="A44" s="7"/>
      <c r="B44" s="33" t="e">
        <f t="shared" ref="B44:F44" si="4">B43/B$15</f>
        <v>#DIV/0!</v>
      </c>
      <c r="C44" s="17" t="e">
        <f t="shared" si="4"/>
        <v>#DIV/0!</v>
      </c>
      <c r="D44" s="33" t="e">
        <f t="shared" si="4"/>
        <v>#DIV/0!</v>
      </c>
      <c r="E44" s="17" t="e">
        <f t="shared" si="4"/>
        <v>#DIV/0!</v>
      </c>
      <c r="F44" s="33" t="e">
        <f t="shared" si="4"/>
        <v>#DIV/0!</v>
      </c>
    </row>
    <row r="45" spans="1:6" x14ac:dyDescent="0.25">
      <c r="A45" s="6" t="s">
        <v>109</v>
      </c>
    </row>
    <row r="46" spans="1:6" x14ac:dyDescent="0.25">
      <c r="A46" s="7" t="s">
        <v>44</v>
      </c>
      <c r="B46" s="31">
        <f>(Assumptions!F59+Assumptions!F60)*Assumptions!F58</f>
        <v>0</v>
      </c>
      <c r="C46" s="13">
        <f>B46*(1+Assumptions!$F$61)</f>
        <v>0</v>
      </c>
      <c r="D46" s="31">
        <f>C46*(1+Assumptions!$F$61)</f>
        <v>0</v>
      </c>
      <c r="E46" s="13">
        <f>D46*(1+Assumptions!$F$61)</f>
        <v>0</v>
      </c>
      <c r="F46" s="31">
        <f>E46*(1+Assumptions!$F$61)</f>
        <v>0</v>
      </c>
    </row>
    <row r="47" spans="1:6" x14ac:dyDescent="0.25">
      <c r="A47" s="7" t="s">
        <v>45</v>
      </c>
      <c r="B47" s="31">
        <f>Assumptions!F64*12</f>
        <v>0</v>
      </c>
      <c r="C47" s="13">
        <f t="shared" ref="C47:F51" si="5">B47*(1+inflation)</f>
        <v>0</v>
      </c>
      <c r="D47" s="31">
        <f t="shared" si="5"/>
        <v>0</v>
      </c>
      <c r="E47" s="13">
        <f t="shared" si="5"/>
        <v>0</v>
      </c>
      <c r="F47" s="31">
        <f t="shared" si="5"/>
        <v>0</v>
      </c>
    </row>
    <row r="48" spans="1:6" x14ac:dyDescent="0.25">
      <c r="A48" s="7" t="s">
        <v>46</v>
      </c>
      <c r="B48" s="31">
        <f>Assumptions!F65*12</f>
        <v>0</v>
      </c>
      <c r="C48" s="13">
        <f t="shared" si="5"/>
        <v>0</v>
      </c>
      <c r="D48" s="31">
        <f t="shared" si="5"/>
        <v>0</v>
      </c>
      <c r="E48" s="13">
        <f t="shared" si="5"/>
        <v>0</v>
      </c>
      <c r="F48" s="31">
        <f t="shared" si="5"/>
        <v>0</v>
      </c>
    </row>
    <row r="49" spans="1:6" x14ac:dyDescent="0.25">
      <c r="A49" s="7" t="s">
        <v>47</v>
      </c>
      <c r="B49" s="31">
        <f>Assumptions!F66*12</f>
        <v>0</v>
      </c>
      <c r="C49" s="13">
        <f t="shared" si="5"/>
        <v>0</v>
      </c>
      <c r="D49" s="31">
        <f t="shared" si="5"/>
        <v>0</v>
      </c>
      <c r="E49" s="13">
        <f t="shared" si="5"/>
        <v>0</v>
      </c>
      <c r="F49" s="31">
        <f t="shared" si="5"/>
        <v>0</v>
      </c>
    </row>
    <row r="50" spans="1:6" x14ac:dyDescent="0.25">
      <c r="A50" s="7" t="s">
        <v>48</v>
      </c>
      <c r="B50" s="31">
        <f>Assumptions!F67*12</f>
        <v>0</v>
      </c>
      <c r="C50" s="13">
        <f t="shared" si="5"/>
        <v>0</v>
      </c>
      <c r="D50" s="31">
        <f t="shared" si="5"/>
        <v>0</v>
      </c>
      <c r="E50" s="13">
        <f t="shared" si="5"/>
        <v>0</v>
      </c>
      <c r="F50" s="31">
        <f t="shared" si="5"/>
        <v>0</v>
      </c>
    </row>
    <row r="51" spans="1:6" x14ac:dyDescent="0.25">
      <c r="A51" s="7" t="s">
        <v>49</v>
      </c>
      <c r="B51" s="31">
        <f>Assumptions!F68*12</f>
        <v>0</v>
      </c>
      <c r="C51" s="13">
        <f t="shared" si="5"/>
        <v>0</v>
      </c>
      <c r="D51" s="31">
        <f t="shared" si="5"/>
        <v>0</v>
      </c>
      <c r="E51" s="13">
        <f t="shared" si="5"/>
        <v>0</v>
      </c>
      <c r="F51" s="31">
        <f t="shared" si="5"/>
        <v>0</v>
      </c>
    </row>
    <row r="52" spans="1:6" ht="17.25" x14ac:dyDescent="0.4">
      <c r="A52" s="7" t="s">
        <v>50</v>
      </c>
      <c r="B52" s="32">
        <f>B15*Assumptions!$F$71</f>
        <v>0</v>
      </c>
      <c r="C52" s="14">
        <f>C15*Assumptions!$F$71</f>
        <v>0</v>
      </c>
      <c r="D52" s="32">
        <f>D15*Assumptions!$F$71</f>
        <v>0</v>
      </c>
      <c r="E52" s="14">
        <f>E15*Assumptions!$F$71</f>
        <v>0</v>
      </c>
      <c r="F52" s="32">
        <f>F15*Assumptions!$F$71</f>
        <v>0</v>
      </c>
    </row>
    <row r="53" spans="1:6" x14ac:dyDescent="0.25">
      <c r="A53" s="16" t="s">
        <v>110</v>
      </c>
      <c r="B53" s="34">
        <f>SUM(B46:B52)</f>
        <v>0</v>
      </c>
      <c r="C53" s="23">
        <f>SUM(C46:C52)</f>
        <v>0</v>
      </c>
      <c r="D53" s="34">
        <f>SUM(D46:D52)</f>
        <v>0</v>
      </c>
      <c r="E53" s="23">
        <f>SUM(E46:E52)</f>
        <v>0</v>
      </c>
      <c r="F53" s="34">
        <f>SUM(F46:F52)</f>
        <v>0</v>
      </c>
    </row>
    <row r="54" spans="1:6" x14ac:dyDescent="0.25">
      <c r="A54" s="7"/>
      <c r="B54" s="33" t="e">
        <f>B53/B$15</f>
        <v>#DIV/0!</v>
      </c>
      <c r="C54" s="17" t="e">
        <f t="shared" ref="C54:F54" si="6">C53/C$15</f>
        <v>#DIV/0!</v>
      </c>
      <c r="D54" s="33" t="e">
        <f t="shared" si="6"/>
        <v>#DIV/0!</v>
      </c>
      <c r="E54" s="17" t="e">
        <f t="shared" si="6"/>
        <v>#DIV/0!</v>
      </c>
      <c r="F54" s="33" t="e">
        <f t="shared" si="6"/>
        <v>#DIV/0!</v>
      </c>
    </row>
    <row r="55" spans="1:6" x14ac:dyDescent="0.25">
      <c r="A55" s="6" t="s">
        <v>139</v>
      </c>
    </row>
    <row r="56" spans="1:6" x14ac:dyDescent="0.25">
      <c r="A56" s="7" t="s">
        <v>51</v>
      </c>
      <c r="B56" s="31">
        <f>+Assumptions!F91*12</f>
        <v>0</v>
      </c>
      <c r="C56" s="13">
        <f t="shared" ref="C56:F63" si="7">+B56*(1+inflation)</f>
        <v>0</v>
      </c>
      <c r="D56" s="31">
        <f t="shared" si="7"/>
        <v>0</v>
      </c>
      <c r="E56" s="13">
        <f t="shared" si="7"/>
        <v>0</v>
      </c>
      <c r="F56" s="31">
        <f t="shared" si="7"/>
        <v>0</v>
      </c>
    </row>
    <row r="57" spans="1:6" x14ac:dyDescent="0.25">
      <c r="A57" s="7" t="s">
        <v>140</v>
      </c>
      <c r="B57" s="31">
        <f>+Assumptions!F92*12</f>
        <v>0</v>
      </c>
      <c r="C57" s="13">
        <f t="shared" si="7"/>
        <v>0</v>
      </c>
      <c r="D57" s="31">
        <f t="shared" si="7"/>
        <v>0</v>
      </c>
      <c r="E57" s="13">
        <f t="shared" si="7"/>
        <v>0</v>
      </c>
      <c r="F57" s="31">
        <f t="shared" si="7"/>
        <v>0</v>
      </c>
    </row>
    <row r="58" spans="1:6" x14ac:dyDescent="0.25">
      <c r="A58" s="7" t="s">
        <v>52</v>
      </c>
      <c r="B58" s="31">
        <f>+Assumptions!F93*12</f>
        <v>0</v>
      </c>
      <c r="C58" s="13">
        <f t="shared" si="7"/>
        <v>0</v>
      </c>
      <c r="D58" s="31">
        <f t="shared" si="7"/>
        <v>0</v>
      </c>
      <c r="E58" s="13">
        <f t="shared" si="7"/>
        <v>0</v>
      </c>
      <c r="F58" s="31">
        <f t="shared" si="7"/>
        <v>0</v>
      </c>
    </row>
    <row r="59" spans="1:6" x14ac:dyDescent="0.25">
      <c r="A59" s="7" t="s">
        <v>53</v>
      </c>
      <c r="B59" s="31">
        <f>+Assumptions!F94*12</f>
        <v>0</v>
      </c>
      <c r="C59" s="13">
        <f t="shared" si="7"/>
        <v>0</v>
      </c>
      <c r="D59" s="31">
        <f t="shared" si="7"/>
        <v>0</v>
      </c>
      <c r="E59" s="13">
        <f t="shared" si="7"/>
        <v>0</v>
      </c>
      <c r="F59" s="31">
        <f t="shared" si="7"/>
        <v>0</v>
      </c>
    </row>
    <row r="60" spans="1:6" x14ac:dyDescent="0.25">
      <c r="A60" s="38" t="str">
        <f>+Assumptions!C95</f>
        <v xml:space="preserve">  </v>
      </c>
      <c r="B60" s="31">
        <f>+Assumptions!F95*12</f>
        <v>0</v>
      </c>
      <c r="C60" s="13">
        <f t="shared" si="7"/>
        <v>0</v>
      </c>
      <c r="D60" s="31">
        <f t="shared" si="7"/>
        <v>0</v>
      </c>
      <c r="E60" s="13">
        <f t="shared" si="7"/>
        <v>0</v>
      </c>
      <c r="F60" s="31">
        <f t="shared" si="7"/>
        <v>0</v>
      </c>
    </row>
    <row r="61" spans="1:6" x14ac:dyDescent="0.25">
      <c r="A61" s="38" t="str">
        <f>+Assumptions!C96</f>
        <v xml:space="preserve">  </v>
      </c>
      <c r="B61" s="31">
        <f>+Assumptions!F96*12</f>
        <v>0</v>
      </c>
      <c r="C61" s="13">
        <f t="shared" si="7"/>
        <v>0</v>
      </c>
      <c r="D61" s="31">
        <f t="shared" si="7"/>
        <v>0</v>
      </c>
      <c r="E61" s="13">
        <f t="shared" si="7"/>
        <v>0</v>
      </c>
      <c r="F61" s="31">
        <f t="shared" si="7"/>
        <v>0</v>
      </c>
    </row>
    <row r="62" spans="1:6" x14ac:dyDescent="0.25">
      <c r="A62" s="38" t="str">
        <f>+Assumptions!C97</f>
        <v xml:space="preserve">  </v>
      </c>
      <c r="B62" s="31">
        <f>+Assumptions!F97*12</f>
        <v>0</v>
      </c>
      <c r="C62" s="13">
        <f t="shared" si="7"/>
        <v>0</v>
      </c>
      <c r="D62" s="31">
        <f t="shared" si="7"/>
        <v>0</v>
      </c>
      <c r="E62" s="13">
        <f t="shared" si="7"/>
        <v>0</v>
      </c>
      <c r="F62" s="31">
        <f t="shared" si="7"/>
        <v>0</v>
      </c>
    </row>
    <row r="63" spans="1:6" ht="17.25" x14ac:dyDescent="0.4">
      <c r="A63" s="38" t="str">
        <f>+Assumptions!C98</f>
        <v xml:space="preserve">  </v>
      </c>
      <c r="B63" s="32">
        <f>+Assumptions!F98*12</f>
        <v>0</v>
      </c>
      <c r="C63" s="14">
        <f t="shared" si="7"/>
        <v>0</v>
      </c>
      <c r="D63" s="32">
        <f t="shared" si="7"/>
        <v>0</v>
      </c>
      <c r="E63" s="14">
        <f t="shared" si="7"/>
        <v>0</v>
      </c>
      <c r="F63" s="32">
        <f t="shared" si="7"/>
        <v>0</v>
      </c>
    </row>
    <row r="64" spans="1:6" x14ac:dyDescent="0.25">
      <c r="A64" s="16" t="s">
        <v>141</v>
      </c>
      <c r="B64" s="34">
        <f>+SUM(B56:B63)</f>
        <v>0</v>
      </c>
      <c r="C64" s="23">
        <f>+SUM(C56:C63)</f>
        <v>0</v>
      </c>
      <c r="D64" s="31">
        <f t="shared" ref="D64:F64" si="8">+SUM(D56:D63)</f>
        <v>0</v>
      </c>
      <c r="E64" s="13">
        <f t="shared" si="8"/>
        <v>0</v>
      </c>
      <c r="F64" s="31">
        <f t="shared" si="8"/>
        <v>0</v>
      </c>
    </row>
    <row r="67" spans="1:6" x14ac:dyDescent="0.25">
      <c r="A67" s="6" t="s">
        <v>114</v>
      </c>
    </row>
    <row r="68" spans="1:6" x14ac:dyDescent="0.25">
      <c r="A68" s="7" t="s">
        <v>54</v>
      </c>
      <c r="B68" s="31">
        <f>merchant*B15</f>
        <v>0</v>
      </c>
      <c r="C68" s="13">
        <f>merchant*C15</f>
        <v>0</v>
      </c>
      <c r="D68" s="31">
        <f>merchant*D15</f>
        <v>0</v>
      </c>
      <c r="E68" s="13">
        <f>merchant*E15</f>
        <v>0</v>
      </c>
      <c r="F68" s="31">
        <f>merchant*F15</f>
        <v>0</v>
      </c>
    </row>
    <row r="69" spans="1:6" ht="17.25" x14ac:dyDescent="0.4">
      <c r="A69" s="7" t="s">
        <v>55</v>
      </c>
      <c r="B69" s="32">
        <f>royalty*B15</f>
        <v>0</v>
      </c>
      <c r="C69" s="14">
        <f>royalty*C15</f>
        <v>0</v>
      </c>
      <c r="D69" s="32">
        <f>royalty*D15</f>
        <v>0</v>
      </c>
      <c r="E69" s="14">
        <f>royalty*E15</f>
        <v>0</v>
      </c>
      <c r="F69" s="32">
        <f>royalty*F15</f>
        <v>0</v>
      </c>
    </row>
    <row r="70" spans="1:6" x14ac:dyDescent="0.25">
      <c r="A70" s="16" t="s">
        <v>115</v>
      </c>
      <c r="B70" s="34">
        <f>SUM(B68:B69)</f>
        <v>0</v>
      </c>
      <c r="C70" s="23">
        <f>SUM(C68:C69)</f>
        <v>0</v>
      </c>
      <c r="D70" s="34">
        <f>SUM(D68:D69)</f>
        <v>0</v>
      </c>
      <c r="E70" s="23">
        <f>SUM(E68:E69)</f>
        <v>0</v>
      </c>
      <c r="F70" s="34">
        <f>SUM(F68:F69)</f>
        <v>0</v>
      </c>
    </row>
    <row r="71" spans="1:6" x14ac:dyDescent="0.25">
      <c r="B71" s="33" t="e">
        <f>B70/B$15</f>
        <v>#DIV/0!</v>
      </c>
      <c r="C71" s="17" t="e">
        <f>C70/C$15</f>
        <v>#DIV/0!</v>
      </c>
      <c r="D71" s="33" t="e">
        <f>D70/D$15</f>
        <v>#DIV/0!</v>
      </c>
      <c r="E71" s="17" t="e">
        <f>E70/E$15</f>
        <v>#DIV/0!</v>
      </c>
      <c r="F71" s="33" t="e">
        <f>F70/F$15</f>
        <v>#DIV/0!</v>
      </c>
    </row>
    <row r="73" spans="1:6" ht="17.25" x14ac:dyDescent="0.4">
      <c r="A73" t="s">
        <v>136</v>
      </c>
      <c r="B73" s="32">
        <f>B70+B64+B53+B43+B38+B33+B22</f>
        <v>0</v>
      </c>
      <c r="C73" s="14">
        <f>C70+C64+C53+C43+C38+C33+C22</f>
        <v>0</v>
      </c>
      <c r="D73" s="32">
        <f>D70+D64+D53+D43+D38+D33+D22</f>
        <v>0</v>
      </c>
      <c r="E73" s="14">
        <f>E70+E64+E53+E43+E38+E33+E22</f>
        <v>0</v>
      </c>
      <c r="F73" s="32">
        <f>F70+F64+F53+F43+F38+F33+F22</f>
        <v>0</v>
      </c>
    </row>
    <row r="75" spans="1:6" ht="17.25" x14ac:dyDescent="0.4">
      <c r="A75" t="s">
        <v>137</v>
      </c>
      <c r="B75" s="35">
        <f>B15-B73</f>
        <v>0</v>
      </c>
      <c r="C75" s="27">
        <f>C15-C73</f>
        <v>0</v>
      </c>
      <c r="D75" s="35">
        <f>D15-D73</f>
        <v>0</v>
      </c>
      <c r="E75" s="27">
        <f>E15-E73</f>
        <v>0</v>
      </c>
      <c r="F75" s="35">
        <f>F15-F73</f>
        <v>0</v>
      </c>
    </row>
    <row r="76" spans="1:6" x14ac:dyDescent="0.25">
      <c r="B76" s="33" t="e">
        <f>B75/B$15</f>
        <v>#DIV/0!</v>
      </c>
      <c r="C76" s="17" t="e">
        <f>C75/C$15</f>
        <v>#DIV/0!</v>
      </c>
      <c r="D76" s="33" t="e">
        <f>D75/D$15</f>
        <v>#DIV/0!</v>
      </c>
      <c r="E76" s="17" t="e">
        <f>E75/E$15</f>
        <v>#DIV/0!</v>
      </c>
      <c r="F76" s="33" t="e">
        <f>F75/F$15</f>
        <v>#DIV/0!</v>
      </c>
    </row>
    <row r="78" spans="1:6" ht="18.75" x14ac:dyDescent="0.3">
      <c r="A78" s="36" t="s">
        <v>149</v>
      </c>
      <c r="B78" s="37"/>
      <c r="C78" s="37"/>
      <c r="D78" s="37"/>
      <c r="E78" s="37"/>
      <c r="F78" s="37"/>
    </row>
    <row r="79" spans="1:6" ht="17.25" x14ac:dyDescent="0.4">
      <c r="B79" s="29" t="s">
        <v>16</v>
      </c>
      <c r="C79" s="5" t="s">
        <v>17</v>
      </c>
      <c r="D79" s="29" t="s">
        <v>18</v>
      </c>
      <c r="E79" s="5" t="s">
        <v>19</v>
      </c>
      <c r="F79" s="29" t="s">
        <v>20</v>
      </c>
    </row>
    <row r="80" spans="1:6" x14ac:dyDescent="0.25">
      <c r="A80" t="s">
        <v>137</v>
      </c>
      <c r="B80" s="30">
        <f>B75</f>
        <v>0</v>
      </c>
      <c r="C80" s="9">
        <f>C75</f>
        <v>0</v>
      </c>
      <c r="D80" s="30">
        <f>D75</f>
        <v>0</v>
      </c>
      <c r="E80" s="9">
        <f>E75</f>
        <v>0</v>
      </c>
      <c r="F80" s="30">
        <f>F75</f>
        <v>0</v>
      </c>
    </row>
    <row r="82" spans="1:7" x14ac:dyDescent="0.25">
      <c r="A82" t="s">
        <v>143</v>
      </c>
      <c r="B82" s="31">
        <f>+Assumptions!F108</f>
        <v>0</v>
      </c>
      <c r="C82" s="23">
        <f>+B82</f>
        <v>0</v>
      </c>
      <c r="D82" s="34">
        <f>+C82</f>
        <v>0</v>
      </c>
      <c r="E82" s="23">
        <f>+D82</f>
        <v>0</v>
      </c>
      <c r="F82" s="34">
        <f>+E82</f>
        <v>0</v>
      </c>
    </row>
    <row r="83" spans="1:7" x14ac:dyDescent="0.25">
      <c r="A83" t="s">
        <v>144</v>
      </c>
    </row>
    <row r="84" spans="1:7" x14ac:dyDescent="0.25">
      <c r="A84" s="6" t="s">
        <v>145</v>
      </c>
      <c r="B84" s="31" t="e">
        <f>-CUMIPMT(Assumptions!$F$105/12,Assumptions!$F$106*12,Assumptions!$F$103,1,12,1)</f>
        <v>#NUM!</v>
      </c>
      <c r="C84" s="13" t="e">
        <f>-CUMIPMT(Assumptions!$F$105/12,Assumptions!$F$106*12,Assumptions!$F$103,13,24,1)</f>
        <v>#NUM!</v>
      </c>
      <c r="D84" s="31" t="e">
        <f>-CUMIPMT(Assumptions!$F$105/12,Assumptions!$F$106*12,Assumptions!$F$103,25,36,1)</f>
        <v>#NUM!</v>
      </c>
      <c r="E84" s="13" t="e">
        <f>-CUMIPMT(Assumptions!$F$105/12,Assumptions!$F$106*12,Assumptions!$F$103,37,48,1)</f>
        <v>#NUM!</v>
      </c>
      <c r="F84" s="31" t="e">
        <f>-CUMIPMT(Assumptions!$F$105/12,Assumptions!$F$106*12,Assumptions!$F$103,49,60,1)</f>
        <v>#NUM!</v>
      </c>
    </row>
    <row r="85" spans="1:7" ht="17.25" x14ac:dyDescent="0.4">
      <c r="A85" s="6" t="s">
        <v>146</v>
      </c>
      <c r="B85" s="32" t="e">
        <f>(-PMT(Assumptions!$F$105/12,Assumptions!$F$106*12,Assumptions!$F$103)*12)-B84</f>
        <v>#NUM!</v>
      </c>
      <c r="C85" s="14" t="e">
        <f>(-PMT(Assumptions!$F$105/12,Assumptions!$F$106*12,Assumptions!$F$103)*12)-C84</f>
        <v>#NUM!</v>
      </c>
      <c r="D85" s="32" t="e">
        <f>(-PMT(Assumptions!$F$105/12,Assumptions!$F$106*12,Assumptions!$F$103)*12)-D84</f>
        <v>#NUM!</v>
      </c>
      <c r="E85" s="14" t="e">
        <f>(-PMT(Assumptions!$F$105/12,Assumptions!$F$106*12,Assumptions!$F$103)*12)-E84</f>
        <v>#NUM!</v>
      </c>
      <c r="F85" s="32" t="e">
        <f>(-PMT(Assumptions!$F$105/12,Assumptions!$F$106*12,Assumptions!$F$103)*12)-F84</f>
        <v>#NUM!</v>
      </c>
      <c r="G85" s="14"/>
    </row>
    <row r="87" spans="1:7" ht="17.25" x14ac:dyDescent="0.4">
      <c r="A87" t="s">
        <v>147</v>
      </c>
      <c r="B87" s="35" t="e">
        <f>+B80-SUM(B82:B85)</f>
        <v>#NUM!</v>
      </c>
      <c r="C87" s="27">
        <v>47648.702897778276</v>
      </c>
      <c r="D87" s="35">
        <v>47648.702897778276</v>
      </c>
      <c r="E87" s="27">
        <v>47648.702897778276</v>
      </c>
      <c r="F87" s="35">
        <v>47648.702897778276</v>
      </c>
    </row>
    <row r="89" spans="1:7" x14ac:dyDescent="0.25">
      <c r="A89" t="s">
        <v>148</v>
      </c>
      <c r="B89" s="39" t="e">
        <f>+B87/(Assumptions!$F$103*Assumptions!$F$104)</f>
        <v>#NUM!</v>
      </c>
      <c r="C89" s="40" t="e">
        <f>+C87/(Assumptions!$F$103*Assumptions!$F$104)</f>
        <v>#DIV/0!</v>
      </c>
      <c r="D89" s="39" t="e">
        <f>+D87/(Assumptions!$F$103*Assumptions!$F$104)</f>
        <v>#DIV/0!</v>
      </c>
      <c r="E89" s="40" t="e">
        <f>+E87/(Assumptions!$F$103*Assumptions!$F$104)</f>
        <v>#DIV/0!</v>
      </c>
      <c r="F89" s="39" t="e">
        <f>+F87/(Assumptions!$F$103*Assumptions!$F$104)</f>
        <v>#DIV/0!</v>
      </c>
    </row>
  </sheetData>
  <mergeCells count="1">
    <mergeCell ref="A1:F5"/>
  </mergeCells>
  <printOptions horizontalCentered="1"/>
  <pageMargins left="0.45" right="0.45" top="0.5" bottom="0.5" header="0.3" footer="0.3"/>
  <pageSetup scale="88" fitToHeight="2" orientation="portrait" horizontalDpi="4294967293" verticalDpi="4294967293"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Assumptions</vt:lpstr>
      <vt:lpstr>Financial Statements</vt:lpstr>
      <vt:lpstr>inflation</vt:lpstr>
      <vt:lpstr>merchant</vt:lpstr>
      <vt:lpstr>Assumptions!Print_Area</vt:lpstr>
      <vt:lpstr>'Financial Statements'!Print_Titles</vt:lpstr>
      <vt:lpstr>royalty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Krieger</dc:creator>
  <cp:lastModifiedBy>Matthew Krieger</cp:lastModifiedBy>
  <cp:lastPrinted>2016-09-22T21:31:05Z</cp:lastPrinted>
  <dcterms:created xsi:type="dcterms:W3CDTF">2016-09-20T02:14:12Z</dcterms:created>
  <dcterms:modified xsi:type="dcterms:W3CDTF">2017-02-02T18:55:33Z</dcterms:modified>
</cp:coreProperties>
</file>